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'Jerry'!$A$1:$H$378</definedName>
  </definedNames>
  <calcPr fullCalcOnLoad="1"/>
</workbook>
</file>

<file path=xl/sharedStrings.xml><?xml version="1.0" encoding="utf-8"?>
<sst xmlns="http://schemas.openxmlformats.org/spreadsheetml/2006/main" count="94" uniqueCount="94">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</sst>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41954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ROUND(1.73,5)</f>
        <v>1.73</v>
      </c>
      <c r="D6" s="25">
        <f>F6</f>
        <v>1.73</v>
      </c>
      <c r="E6" s="25">
        <f>F6</f>
        <v>1.73</v>
      </c>
      <c r="F6" s="25">
        <f>ROUND(1.73,5)</f>
        <v>1.73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ROUND(1.76,5)</f>
        <v>1.76</v>
      </c>
      <c r="D8" s="25">
        <f>F8</f>
        <v>1.76</v>
      </c>
      <c r="E8" s="25">
        <f>F8</f>
        <v>1.76</v>
      </c>
      <c r="F8" s="25">
        <f>ROUND(1.76,5)</f>
        <v>1.76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ROUND(1.77,5)</f>
        <v>1.77</v>
      </c>
      <c r="D10" s="25">
        <f>F10</f>
        <v>1.77</v>
      </c>
      <c r="E10" s="25">
        <f>F10</f>
        <v>1.77</v>
      </c>
      <c r="F10" s="25">
        <f>ROUND(1.77,5)</f>
        <v>1.77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ROUND(2.01,5)</f>
        <v>2.01</v>
      </c>
      <c r="D12" s="25">
        <f>F12</f>
        <v>2.01</v>
      </c>
      <c r="E12" s="25">
        <f>F12</f>
        <v>2.01</v>
      </c>
      <c r="F12" s="25">
        <f>ROUND(2.01,5)</f>
        <v>2.01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ROUND(9.45,5)</f>
        <v>9.45</v>
      </c>
      <c r="D14" s="25">
        <f>F14</f>
        <v>9.45</v>
      </c>
      <c r="E14" s="25">
        <f>F14</f>
        <v>9.45</v>
      </c>
      <c r="F14" s="25">
        <f>ROUND(9.45,5)</f>
        <v>9.45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ROUND(7.68,5)</f>
        <v>7.68</v>
      </c>
      <c r="D16" s="25">
        <f>F16</f>
        <v>7.68</v>
      </c>
      <c r="E16" s="25">
        <f>F16</f>
        <v>7.68</v>
      </c>
      <c r="F16" s="25">
        <f>ROUND(7.68,5)</f>
        <v>7.68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ROUND(7.95,3)</f>
        <v>7.95</v>
      </c>
      <c r="D20" s="26">
        <f>F20</f>
        <v>7.95</v>
      </c>
      <c r="E20" s="26">
        <f>F20</f>
        <v>7.95</v>
      </c>
      <c r="F20" s="26">
        <f>ROUND(7.95,3)</f>
        <v>7.95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ROUND(1.66,3)</f>
        <v>1.66</v>
      </c>
      <c r="D22" s="26">
        <f>F22</f>
        <v>1.66</v>
      </c>
      <c r="E22" s="26">
        <f>F22</f>
        <v>1.66</v>
      </c>
      <c r="F22" s="26">
        <f>ROUND(1.66,3)</f>
        <v>1.66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ROUND(5.65,3)</f>
        <v>5.65</v>
      </c>
      <c r="D24" s="26">
        <f>F24</f>
        <v>5.65</v>
      </c>
      <c r="E24" s="26">
        <f>F24</f>
        <v>5.65</v>
      </c>
      <c r="F24" s="26">
        <f>ROUND(5.65,3)</f>
        <v>5.65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ROUND(6.71,3)</f>
        <v>6.71</v>
      </c>
      <c r="D28" s="26">
        <f>F28</f>
        <v>6.71</v>
      </c>
      <c r="E28" s="26">
        <f>F28</f>
        <v>6.71</v>
      </c>
      <c r="F28" s="26">
        <f>ROUND(6.71,3)</f>
        <v>6.71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ROUND(7.005,3)</f>
        <v>7.005</v>
      </c>
      <c r="D30" s="26">
        <f>F30</f>
        <v>7.005</v>
      </c>
      <c r="E30" s="26">
        <f>F30</f>
        <v>7.005</v>
      </c>
      <c r="F30" s="26">
        <f>ROUND(7.005,3)</f>
        <v>7.005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ROUND(7.255,3)</f>
        <v>7.255</v>
      </c>
      <c r="D32" s="26">
        <f>F32</f>
        <v>7.255</v>
      </c>
      <c r="E32" s="26">
        <f>F32</f>
        <v>7.255</v>
      </c>
      <c r="F32" s="26">
        <f>ROUND(7.255,3)</f>
        <v>7.255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ROUND(7.43,3)</f>
        <v>7.43</v>
      </c>
      <c r="D34" s="26">
        <f>F34</f>
        <v>7.43</v>
      </c>
      <c r="E34" s="26">
        <f>F34</f>
        <v>7.43</v>
      </c>
      <c r="F34" s="26">
        <f>ROUND(7.43,3)</f>
        <v>7.43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ROUND(8.57,3)</f>
        <v>8.57</v>
      </c>
      <c r="D36" s="26">
        <f>F36</f>
        <v>8.57</v>
      </c>
      <c r="E36" s="26">
        <f>F36</f>
        <v>8.57</v>
      </c>
      <c r="F36" s="26">
        <f>ROUND(8.57,3)</f>
        <v>8.57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ROUND(1.65,3)</f>
        <v>1.65</v>
      </c>
      <c r="D38" s="26">
        <f>F38</f>
        <v>1.65</v>
      </c>
      <c r="E38" s="26">
        <f>F38</f>
        <v>1.65</v>
      </c>
      <c r="F38" s="26">
        <f>ROUND(1.65,3)</f>
        <v>1.65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ROUND(0.83,5)</f>
        <v>0.83</v>
      </c>
      <c r="D40" s="25">
        <f>F40</f>
        <v>0.83</v>
      </c>
      <c r="E40" s="25">
        <f>F40</f>
        <v>0.83</v>
      </c>
      <c r="F40" s="25">
        <f>ROUND(0.83,5)</f>
        <v>0.83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ROUND(1.595,3)</f>
        <v>1.595</v>
      </c>
      <c r="D42" s="26">
        <f>F42</f>
        <v>1.595</v>
      </c>
      <c r="E42" s="26">
        <f>F42</f>
        <v>1.595</v>
      </c>
      <c r="F42" s="26">
        <f>ROUND(1.595,3)</f>
        <v>1.595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ROUND(8.425,3)</f>
        <v>8.425</v>
      </c>
      <c r="D44" s="26">
        <f>F44</f>
        <v>8.425</v>
      </c>
      <c r="E44" s="26">
        <f>F44</f>
        <v>8.425</v>
      </c>
      <c r="F44" s="26">
        <f>ROUND(8.425,3)</f>
        <v>8.425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42040</v>
      </c>
      <c r="B46" s="22"/>
      <c r="C46" s="25">
        <f>ROUND(1.73,5)</f>
        <v>1.73</v>
      </c>
      <c r="D46" s="25">
        <f>F46</f>
        <v>118.58018</v>
      </c>
      <c r="E46" s="25">
        <f>F46</f>
        <v>118.58018</v>
      </c>
      <c r="F46" s="25">
        <f>ROUND(118.58018,5)</f>
        <v>118.58018</v>
      </c>
      <c r="G46" s="24"/>
      <c r="H46" s="36"/>
    </row>
    <row r="47" spans="1:8" ht="12.75" customHeight="1">
      <c r="A47" s="22">
        <v>42131</v>
      </c>
      <c r="B47" s="22"/>
      <c r="C47" s="25">
        <f>ROUND(1.73,5)</f>
        <v>1.73</v>
      </c>
      <c r="D47" s="25">
        <f>F47</f>
        <v>120.54135</v>
      </c>
      <c r="E47" s="25">
        <f>F47</f>
        <v>120.54135</v>
      </c>
      <c r="F47" s="25">
        <f>ROUND(120.54135,5)</f>
        <v>120.54135</v>
      </c>
      <c r="G47" s="24"/>
      <c r="H47" s="36"/>
    </row>
    <row r="48" spans="1:8" ht="12.75" customHeight="1">
      <c r="A48" s="22">
        <v>42222</v>
      </c>
      <c r="B48" s="22"/>
      <c r="C48" s="25">
        <f>ROUND(1.73,5)</f>
        <v>1.73</v>
      </c>
      <c r="D48" s="25">
        <f>F48</f>
        <v>122.60244</v>
      </c>
      <c r="E48" s="25">
        <f>F48</f>
        <v>122.60244</v>
      </c>
      <c r="F48" s="25">
        <f>ROUND(122.60244,5)</f>
        <v>122.60244</v>
      </c>
      <c r="G48" s="24"/>
      <c r="H48" s="36"/>
    </row>
    <row r="49" spans="1:8" ht="12.75" customHeight="1">
      <c r="A49" s="22">
        <v>42313</v>
      </c>
      <c r="B49" s="22"/>
      <c r="C49" s="25">
        <f>ROUND(1.73,5)</f>
        <v>1.73</v>
      </c>
      <c r="D49" s="25">
        <f>F49</f>
        <v>124.84438</v>
      </c>
      <c r="E49" s="25">
        <f>F49</f>
        <v>124.84438</v>
      </c>
      <c r="F49" s="25">
        <f>ROUND(124.84438,5)</f>
        <v>124.84438</v>
      </c>
      <c r="G49" s="24"/>
      <c r="H49" s="36"/>
    </row>
    <row r="50" spans="1:8" ht="12.75" customHeight="1">
      <c r="A50" s="22">
        <v>42404</v>
      </c>
      <c r="B50" s="22"/>
      <c r="C50" s="25">
        <f>ROUND(1.73,5)</f>
        <v>1.73</v>
      </c>
      <c r="D50" s="25">
        <f>F50</f>
        <v>126.87157</v>
      </c>
      <c r="E50" s="25">
        <f>F50</f>
        <v>126.87157</v>
      </c>
      <c r="F50" s="25">
        <f>ROUND(126.87157,5)</f>
        <v>126.87157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42040</v>
      </c>
      <c r="B52" s="22"/>
      <c r="C52" s="25">
        <f>ROUND(8.38,5)</f>
        <v>8.38</v>
      </c>
      <c r="D52" s="25">
        <f>F52</f>
        <v>8.44067</v>
      </c>
      <c r="E52" s="25">
        <f>F52</f>
        <v>8.44067</v>
      </c>
      <c r="F52" s="25">
        <f>ROUND(8.44067,5)</f>
        <v>8.44067</v>
      </c>
      <c r="G52" s="24"/>
      <c r="H52" s="36"/>
    </row>
    <row r="53" spans="1:8" ht="12.75" customHeight="1">
      <c r="A53" s="22">
        <v>42131</v>
      </c>
      <c r="B53" s="22"/>
      <c r="C53" s="25">
        <f>ROUND(8.38,5)</f>
        <v>8.38</v>
      </c>
      <c r="D53" s="25">
        <f>F53</f>
        <v>8.49515</v>
      </c>
      <c r="E53" s="25">
        <f>F53</f>
        <v>8.49515</v>
      </c>
      <c r="F53" s="25">
        <f>ROUND(8.49515,5)</f>
        <v>8.49515</v>
      </c>
      <c r="G53" s="24"/>
      <c r="H53" s="36"/>
    </row>
    <row r="54" spans="1:8" ht="12.75" customHeight="1">
      <c r="A54" s="22">
        <v>42222</v>
      </c>
      <c r="B54" s="22"/>
      <c r="C54" s="25">
        <f>ROUND(8.38,5)</f>
        <v>8.38</v>
      </c>
      <c r="D54" s="25">
        <f>F54</f>
        <v>8.54427</v>
      </c>
      <c r="E54" s="25">
        <f>F54</f>
        <v>8.54427</v>
      </c>
      <c r="F54" s="25">
        <f>ROUND(8.54427,5)</f>
        <v>8.54427</v>
      </c>
      <c r="G54" s="24"/>
      <c r="H54" s="36"/>
    </row>
    <row r="55" spans="1:8" ht="12.75" customHeight="1">
      <c r="A55" s="22">
        <v>42313</v>
      </c>
      <c r="B55" s="22"/>
      <c r="C55" s="25">
        <f>ROUND(8.38,5)</f>
        <v>8.38</v>
      </c>
      <c r="D55" s="25">
        <f>F55</f>
        <v>8.57397</v>
      </c>
      <c r="E55" s="25">
        <f>F55</f>
        <v>8.57397</v>
      </c>
      <c r="F55" s="25">
        <f>ROUND(8.57397,5)</f>
        <v>8.57397</v>
      </c>
      <c r="G55" s="24"/>
      <c r="H55" s="36"/>
    </row>
    <row r="56" spans="1:8" ht="12.75" customHeight="1">
      <c r="A56" s="22">
        <v>42404</v>
      </c>
      <c r="B56" s="22"/>
      <c r="C56" s="25">
        <f>ROUND(8.38,5)</f>
        <v>8.38</v>
      </c>
      <c r="D56" s="25">
        <f>F56</f>
        <v>8.63545</v>
      </c>
      <c r="E56" s="25">
        <f>F56</f>
        <v>8.63545</v>
      </c>
      <c r="F56" s="25">
        <f>ROUND(8.63545,5)</f>
        <v>8.63545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42040</v>
      </c>
      <c r="B58" s="22"/>
      <c r="C58" s="25">
        <f>ROUND(8.555,5)</f>
        <v>8.555</v>
      </c>
      <c r="D58" s="25">
        <f>F58</f>
        <v>8.61892</v>
      </c>
      <c r="E58" s="25">
        <f>F58</f>
        <v>8.61892</v>
      </c>
      <c r="F58" s="25">
        <f>ROUND(8.61892,5)</f>
        <v>8.61892</v>
      </c>
      <c r="G58" s="24"/>
      <c r="H58" s="36"/>
    </row>
    <row r="59" spans="1:8" ht="12.75" customHeight="1">
      <c r="A59" s="22">
        <v>42131</v>
      </c>
      <c r="B59" s="22"/>
      <c r="C59" s="25">
        <f>ROUND(8.555,5)</f>
        <v>8.555</v>
      </c>
      <c r="D59" s="25">
        <f>F59</f>
        <v>8.67425</v>
      </c>
      <c r="E59" s="25">
        <f>F59</f>
        <v>8.67425</v>
      </c>
      <c r="F59" s="25">
        <f>ROUND(8.67425,5)</f>
        <v>8.67425</v>
      </c>
      <c r="G59" s="24"/>
      <c r="H59" s="36"/>
    </row>
    <row r="60" spans="1:8" ht="12.75" customHeight="1">
      <c r="A60" s="22">
        <v>42222</v>
      </c>
      <c r="B60" s="22"/>
      <c r="C60" s="25">
        <f>ROUND(8.555,5)</f>
        <v>8.555</v>
      </c>
      <c r="D60" s="25">
        <f>F60</f>
        <v>8.7232</v>
      </c>
      <c r="E60" s="25">
        <f>F60</f>
        <v>8.7232</v>
      </c>
      <c r="F60" s="25">
        <f>ROUND(8.7232,5)</f>
        <v>8.7232</v>
      </c>
      <c r="G60" s="24"/>
      <c r="H60" s="36"/>
    </row>
    <row r="61" spans="1:8" ht="12.75" customHeight="1">
      <c r="A61" s="22">
        <v>42313</v>
      </c>
      <c r="B61" s="22"/>
      <c r="C61" s="25">
        <f>ROUND(8.555,5)</f>
        <v>8.555</v>
      </c>
      <c r="D61" s="25">
        <f>F61</f>
        <v>8.75804</v>
      </c>
      <c r="E61" s="25">
        <f>F61</f>
        <v>8.75804</v>
      </c>
      <c r="F61" s="25">
        <f>ROUND(8.75804,5)</f>
        <v>8.75804</v>
      </c>
      <c r="G61" s="24"/>
      <c r="H61" s="36"/>
    </row>
    <row r="62" spans="1:8" ht="12.75" customHeight="1">
      <c r="A62" s="22">
        <v>42404</v>
      </c>
      <c r="B62" s="22"/>
      <c r="C62" s="25">
        <f>ROUND(8.555,5)</f>
        <v>8.555</v>
      </c>
      <c r="D62" s="25">
        <f>F62</f>
        <v>8.82201</v>
      </c>
      <c r="E62" s="25">
        <f>F62</f>
        <v>8.82201</v>
      </c>
      <c r="F62" s="25">
        <f>ROUND(8.82201,5)</f>
        <v>8.82201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42040</v>
      </c>
      <c r="B64" s="22"/>
      <c r="C64" s="25">
        <f>ROUND(8.655,5)</f>
        <v>8.655</v>
      </c>
      <c r="D64" s="25">
        <f>F64</f>
        <v>8.71467</v>
      </c>
      <c r="E64" s="25">
        <f>F64</f>
        <v>8.71467</v>
      </c>
      <c r="F64" s="25">
        <f>ROUND(8.71467,5)</f>
        <v>8.71467</v>
      </c>
      <c r="G64" s="24"/>
      <c r="H64" s="36"/>
    </row>
    <row r="65" spans="1:8" ht="12.75" customHeight="1">
      <c r="A65" s="22">
        <v>42131</v>
      </c>
      <c r="B65" s="22"/>
      <c r="C65" s="25">
        <f>ROUND(8.655,5)</f>
        <v>8.655</v>
      </c>
      <c r="D65" s="25">
        <f>F65</f>
        <v>8.76896</v>
      </c>
      <c r="E65" s="25">
        <f>F65</f>
        <v>8.76896</v>
      </c>
      <c r="F65" s="25">
        <f>ROUND(8.76896,5)</f>
        <v>8.76896</v>
      </c>
      <c r="G65" s="24"/>
      <c r="H65" s="36"/>
    </row>
    <row r="66" spans="1:8" ht="12.75" customHeight="1">
      <c r="A66" s="22">
        <v>42222</v>
      </c>
      <c r="B66" s="22"/>
      <c r="C66" s="25">
        <f>ROUND(8.655,5)</f>
        <v>8.655</v>
      </c>
      <c r="D66" s="25">
        <f>F66</f>
        <v>8.8187</v>
      </c>
      <c r="E66" s="25">
        <f>F66</f>
        <v>8.8187</v>
      </c>
      <c r="F66" s="25">
        <f>ROUND(8.8187,5)</f>
        <v>8.8187</v>
      </c>
      <c r="G66" s="24"/>
      <c r="H66" s="36"/>
    </row>
    <row r="67" spans="1:8" ht="12.75" customHeight="1">
      <c r="A67" s="22">
        <v>42313</v>
      </c>
      <c r="B67" s="22"/>
      <c r="C67" s="25">
        <f>ROUND(8.655,5)</f>
        <v>8.655</v>
      </c>
      <c r="D67" s="25">
        <f>F67</f>
        <v>8.85116</v>
      </c>
      <c r="E67" s="25">
        <f>F67</f>
        <v>8.85116</v>
      </c>
      <c r="F67" s="25">
        <f>ROUND(8.85116,5)</f>
        <v>8.85116</v>
      </c>
      <c r="G67" s="24"/>
      <c r="H67" s="36"/>
    </row>
    <row r="68" spans="1:8" ht="12.75" customHeight="1">
      <c r="A68" s="22">
        <v>42404</v>
      </c>
      <c r="B68" s="22"/>
      <c r="C68" s="25">
        <f>ROUND(8.655,5)</f>
        <v>8.655</v>
      </c>
      <c r="D68" s="25">
        <f>F68</f>
        <v>8.91121</v>
      </c>
      <c r="E68" s="25">
        <f>F68</f>
        <v>8.91121</v>
      </c>
      <c r="F68" s="25">
        <f>ROUND(8.91121,5)</f>
        <v>8.91121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42040</v>
      </c>
      <c r="B70" s="22"/>
      <c r="C70" s="25">
        <f>ROUND(1.76,5)</f>
        <v>1.76</v>
      </c>
      <c r="D70" s="25">
        <f>F70</f>
        <v>126.40168</v>
      </c>
      <c r="E70" s="25">
        <f>F70</f>
        <v>126.40168</v>
      </c>
      <c r="F70" s="25">
        <f>ROUND(126.40168,5)</f>
        <v>126.40168</v>
      </c>
      <c r="G70" s="24"/>
      <c r="H70" s="36"/>
    </row>
    <row r="71" spans="1:8" ht="12.75" customHeight="1">
      <c r="A71" s="22">
        <v>42131</v>
      </c>
      <c r="B71" s="22"/>
      <c r="C71" s="25">
        <f>ROUND(1.76,5)</f>
        <v>1.76</v>
      </c>
      <c r="D71" s="25">
        <f>F71</f>
        <v>128.49204</v>
      </c>
      <c r="E71" s="25">
        <f>F71</f>
        <v>128.49204</v>
      </c>
      <c r="F71" s="25">
        <f>ROUND(128.49204,5)</f>
        <v>128.49204</v>
      </c>
      <c r="G71" s="24"/>
      <c r="H71" s="36"/>
    </row>
    <row r="72" spans="1:8" ht="12.75" customHeight="1">
      <c r="A72" s="22">
        <v>42222</v>
      </c>
      <c r="B72" s="22"/>
      <c r="C72" s="25">
        <f>ROUND(1.76,5)</f>
        <v>1.76</v>
      </c>
      <c r="D72" s="25">
        <f>F72</f>
        <v>130.68693</v>
      </c>
      <c r="E72" s="25">
        <f>F72</f>
        <v>130.68693</v>
      </c>
      <c r="F72" s="25">
        <f>ROUND(130.68693,5)</f>
        <v>130.68693</v>
      </c>
      <c r="G72" s="24"/>
      <c r="H72" s="36"/>
    </row>
    <row r="73" spans="1:8" ht="12.75" customHeight="1">
      <c r="A73" s="22">
        <v>42313</v>
      </c>
      <c r="B73" s="22"/>
      <c r="C73" s="25">
        <f>ROUND(1.76,5)</f>
        <v>1.76</v>
      </c>
      <c r="D73" s="25">
        <f>F73</f>
        <v>133.07673</v>
      </c>
      <c r="E73" s="25">
        <f>F73</f>
        <v>133.07673</v>
      </c>
      <c r="F73" s="25">
        <f>ROUND(133.07673,5)</f>
        <v>133.07673</v>
      </c>
      <c r="G73" s="24"/>
      <c r="H73" s="36"/>
    </row>
    <row r="74" spans="1:8" ht="12.75" customHeight="1">
      <c r="A74" s="22">
        <v>42404</v>
      </c>
      <c r="B74" s="22"/>
      <c r="C74" s="25">
        <f>ROUND(1.76,5)</f>
        <v>1.76</v>
      </c>
      <c r="D74" s="25">
        <f>F74</f>
        <v>135.23758</v>
      </c>
      <c r="E74" s="25">
        <f>F74</f>
        <v>135.23758</v>
      </c>
      <c r="F74" s="25">
        <f>ROUND(135.23758,5)</f>
        <v>135.23758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42040</v>
      </c>
      <c r="B76" s="22"/>
      <c r="C76" s="25">
        <f>ROUND(8.74,5)</f>
        <v>8.74</v>
      </c>
      <c r="D76" s="25">
        <f>F76</f>
        <v>8.79774</v>
      </c>
      <c r="E76" s="25">
        <f>F76</f>
        <v>8.79774</v>
      </c>
      <c r="F76" s="25">
        <f>ROUND(8.79774,5)</f>
        <v>8.79774</v>
      </c>
      <c r="G76" s="24"/>
      <c r="H76" s="36"/>
    </row>
    <row r="77" spans="1:8" ht="12.75" customHeight="1">
      <c r="A77" s="22">
        <v>42131</v>
      </c>
      <c r="B77" s="22"/>
      <c r="C77" s="25">
        <f>ROUND(8.74,5)</f>
        <v>8.74</v>
      </c>
      <c r="D77" s="25">
        <f>F77</f>
        <v>8.85041</v>
      </c>
      <c r="E77" s="25">
        <f>F77</f>
        <v>8.85041</v>
      </c>
      <c r="F77" s="25">
        <f>ROUND(8.85041,5)</f>
        <v>8.85041</v>
      </c>
      <c r="G77" s="24"/>
      <c r="H77" s="36"/>
    </row>
    <row r="78" spans="1:8" ht="12.75" customHeight="1">
      <c r="A78" s="22">
        <v>42222</v>
      </c>
      <c r="B78" s="22"/>
      <c r="C78" s="25">
        <f>ROUND(8.74,5)</f>
        <v>8.74</v>
      </c>
      <c r="D78" s="25">
        <f>F78</f>
        <v>8.8988</v>
      </c>
      <c r="E78" s="25">
        <f>F78</f>
        <v>8.8988</v>
      </c>
      <c r="F78" s="25">
        <f>ROUND(8.8988,5)</f>
        <v>8.8988</v>
      </c>
      <c r="G78" s="24"/>
      <c r="H78" s="36"/>
    </row>
    <row r="79" spans="1:8" ht="12.75" customHeight="1">
      <c r="A79" s="22">
        <v>42313</v>
      </c>
      <c r="B79" s="22"/>
      <c r="C79" s="25">
        <f>ROUND(8.74,5)</f>
        <v>8.74</v>
      </c>
      <c r="D79" s="25">
        <f>F79</f>
        <v>8.93089</v>
      </c>
      <c r="E79" s="25">
        <f>F79</f>
        <v>8.93089</v>
      </c>
      <c r="F79" s="25">
        <f>ROUND(8.93089,5)</f>
        <v>8.93089</v>
      </c>
      <c r="G79" s="24"/>
      <c r="H79" s="36"/>
    </row>
    <row r="80" spans="1:8" ht="12.75" customHeight="1">
      <c r="A80" s="22">
        <v>42404</v>
      </c>
      <c r="B80" s="22"/>
      <c r="C80" s="25">
        <f>ROUND(8.74,5)</f>
        <v>8.74</v>
      </c>
      <c r="D80" s="25">
        <f>F80</f>
        <v>8.9887</v>
      </c>
      <c r="E80" s="25">
        <f>F80</f>
        <v>8.9887</v>
      </c>
      <c r="F80" s="25">
        <f>ROUND(8.9887,5)</f>
        <v>8.9887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42040</v>
      </c>
      <c r="B82" s="22"/>
      <c r="C82" s="25">
        <f>ROUND(126.36715,5)</f>
        <v>126.36715</v>
      </c>
      <c r="D82" s="25">
        <f>F82</f>
        <v>128.25298</v>
      </c>
      <c r="E82" s="25">
        <f>F82</f>
        <v>128.25298</v>
      </c>
      <c r="F82" s="25">
        <f>ROUND(128.25298,5)</f>
        <v>128.25298</v>
      </c>
      <c r="G82" s="24"/>
      <c r="H82" s="36"/>
    </row>
    <row r="83" spans="1:8" ht="12.75" customHeight="1">
      <c r="A83" s="22">
        <v>42131</v>
      </c>
      <c r="B83" s="22"/>
      <c r="C83" s="25">
        <f>ROUND(126.36715,5)</f>
        <v>126.36715</v>
      </c>
      <c r="D83" s="25">
        <f>F83</f>
        <v>129.003</v>
      </c>
      <c r="E83" s="25">
        <f>F83</f>
        <v>129.003</v>
      </c>
      <c r="F83" s="25">
        <f>ROUND(129.003,5)</f>
        <v>129.003</v>
      </c>
      <c r="G83" s="24"/>
      <c r="H83" s="36"/>
    </row>
    <row r="84" spans="1:8" ht="12.75" customHeight="1">
      <c r="A84" s="22">
        <v>42222</v>
      </c>
      <c r="B84" s="22"/>
      <c r="C84" s="25">
        <f>ROUND(126.36715,5)</f>
        <v>126.36715</v>
      </c>
      <c r="D84" s="25">
        <f>F84</f>
        <v>131.25005</v>
      </c>
      <c r="E84" s="25">
        <f>F84</f>
        <v>131.25005</v>
      </c>
      <c r="F84" s="25">
        <f>ROUND(131.25005,5)</f>
        <v>131.25005</v>
      </c>
      <c r="G84" s="24"/>
      <c r="H84" s="36"/>
    </row>
    <row r="85" spans="1:8" ht="12.75" customHeight="1">
      <c r="A85" s="22">
        <v>42313</v>
      </c>
      <c r="B85" s="22"/>
      <c r="C85" s="25">
        <f>ROUND(126.36715,5)</f>
        <v>126.36715</v>
      </c>
      <c r="D85" s="25">
        <f>F85</f>
        <v>133.65044</v>
      </c>
      <c r="E85" s="25">
        <f>F85</f>
        <v>133.65044</v>
      </c>
      <c r="F85" s="25">
        <f>ROUND(133.65044,5)</f>
        <v>133.65044</v>
      </c>
      <c r="G85" s="24"/>
      <c r="H85" s="36"/>
    </row>
    <row r="86" spans="1:8" ht="12.75" customHeight="1">
      <c r="A86" s="22">
        <v>42404</v>
      </c>
      <c r="B86" s="22"/>
      <c r="C86" s="25">
        <f>ROUND(126.36715,5)</f>
        <v>126.36715</v>
      </c>
      <c r="D86" s="25">
        <f>F86</f>
        <v>135.82038</v>
      </c>
      <c r="E86" s="25">
        <f>F86</f>
        <v>135.82038</v>
      </c>
      <c r="F86" s="25">
        <f>ROUND(135.82038,5)</f>
        <v>135.82038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42040</v>
      </c>
      <c r="B88" s="22"/>
      <c r="C88" s="25">
        <f>ROUND(1.77,5)</f>
        <v>1.77</v>
      </c>
      <c r="D88" s="25">
        <f>F88</f>
        <v>138.20742</v>
      </c>
      <c r="E88" s="25">
        <f>F88</f>
        <v>138.20742</v>
      </c>
      <c r="F88" s="25">
        <f>ROUND(138.20742,5)</f>
        <v>138.20742</v>
      </c>
      <c r="G88" s="24"/>
      <c r="H88" s="36"/>
    </row>
    <row r="89" spans="1:8" ht="12.75" customHeight="1">
      <c r="A89" s="22">
        <v>42131</v>
      </c>
      <c r="B89" s="22"/>
      <c r="C89" s="25">
        <f>ROUND(1.77,5)</f>
        <v>1.77</v>
      </c>
      <c r="D89" s="25">
        <f>F89</f>
        <v>140.49274</v>
      </c>
      <c r="E89" s="25">
        <f>F89</f>
        <v>140.49274</v>
      </c>
      <c r="F89" s="25">
        <f>ROUND(140.49274,5)</f>
        <v>140.49274</v>
      </c>
      <c r="G89" s="24"/>
      <c r="H89" s="36"/>
    </row>
    <row r="90" spans="1:8" ht="12.75" customHeight="1">
      <c r="A90" s="22">
        <v>42222</v>
      </c>
      <c r="B90" s="22"/>
      <c r="C90" s="25">
        <f>ROUND(1.77,5)</f>
        <v>1.77</v>
      </c>
      <c r="D90" s="25">
        <f>F90</f>
        <v>141.45127</v>
      </c>
      <c r="E90" s="25">
        <f>F90</f>
        <v>141.45127</v>
      </c>
      <c r="F90" s="25">
        <f>ROUND(141.45127,5)</f>
        <v>141.45127</v>
      </c>
      <c r="G90" s="24"/>
      <c r="H90" s="36"/>
    </row>
    <row r="91" spans="1:8" ht="12.75" customHeight="1">
      <c r="A91" s="22">
        <v>42313</v>
      </c>
      <c r="B91" s="22"/>
      <c r="C91" s="25">
        <f>ROUND(1.77,5)</f>
        <v>1.77</v>
      </c>
      <c r="D91" s="25">
        <f>F91</f>
        <v>144.03907</v>
      </c>
      <c r="E91" s="25">
        <f>F91</f>
        <v>144.03907</v>
      </c>
      <c r="F91" s="25">
        <f>ROUND(144.03907,5)</f>
        <v>144.03907</v>
      </c>
      <c r="G91" s="24"/>
      <c r="H91" s="36"/>
    </row>
    <row r="92" spans="1:8" ht="12.75" customHeight="1">
      <c r="A92" s="22">
        <v>42404</v>
      </c>
      <c r="B92" s="22"/>
      <c r="C92" s="25">
        <f>ROUND(1.77,5)</f>
        <v>1.77</v>
      </c>
      <c r="D92" s="25">
        <f>F92</f>
        <v>146.37705</v>
      </c>
      <c r="E92" s="25">
        <f>F92</f>
        <v>146.37705</v>
      </c>
      <c r="F92" s="25">
        <f>ROUND(146.37705,5)</f>
        <v>146.37705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42040</v>
      </c>
      <c r="B94" s="22"/>
      <c r="C94" s="25">
        <f>ROUND(2.01,5)</f>
        <v>2.01</v>
      </c>
      <c r="D94" s="25">
        <f>F94</f>
        <v>125.68115</v>
      </c>
      <c r="E94" s="25">
        <f>F94</f>
        <v>125.68115</v>
      </c>
      <c r="F94" s="25">
        <f>ROUND(125.68115,5)</f>
        <v>125.68115</v>
      </c>
      <c r="G94" s="24"/>
      <c r="H94" s="36"/>
    </row>
    <row r="95" spans="1:8" ht="12.75" customHeight="1">
      <c r="A95" s="22">
        <v>42131</v>
      </c>
      <c r="B95" s="22"/>
      <c r="C95" s="25">
        <f>ROUND(2.01,5)</f>
        <v>2.01</v>
      </c>
      <c r="D95" s="25">
        <f>F95</f>
        <v>126.248</v>
      </c>
      <c r="E95" s="25">
        <f>F95</f>
        <v>126.248</v>
      </c>
      <c r="F95" s="25">
        <f>ROUND(126.248,5)</f>
        <v>126.248</v>
      </c>
      <c r="G95" s="24"/>
      <c r="H95" s="36"/>
    </row>
    <row r="96" spans="1:8" ht="12.75" customHeight="1">
      <c r="A96" s="22">
        <v>42222</v>
      </c>
      <c r="B96" s="22"/>
      <c r="C96" s="25">
        <f>ROUND(2.01,5)</f>
        <v>2.01</v>
      </c>
      <c r="D96" s="25">
        <f>F96</f>
        <v>128.44726</v>
      </c>
      <c r="E96" s="25">
        <f>F96</f>
        <v>128.44726</v>
      </c>
      <c r="F96" s="25">
        <f>ROUND(128.44726,5)</f>
        <v>128.44726</v>
      </c>
      <c r="G96" s="24"/>
      <c r="H96" s="36"/>
    </row>
    <row r="97" spans="1:8" ht="12.75" customHeight="1">
      <c r="A97" s="22">
        <v>42313</v>
      </c>
      <c r="B97" s="22"/>
      <c r="C97" s="25">
        <f>ROUND(2.01,5)</f>
        <v>2.01</v>
      </c>
      <c r="D97" s="25">
        <f>F97</f>
        <v>130.79669</v>
      </c>
      <c r="E97" s="25">
        <f>F97</f>
        <v>130.79669</v>
      </c>
      <c r="F97" s="25">
        <f>ROUND(130.79669,5)</f>
        <v>130.79669</v>
      </c>
      <c r="G97" s="24"/>
      <c r="H97" s="36"/>
    </row>
    <row r="98" spans="1:8" ht="12.75" customHeight="1">
      <c r="A98" s="22">
        <v>42404</v>
      </c>
      <c r="B98" s="22"/>
      <c r="C98" s="25">
        <f>ROUND(2.01,5)</f>
        <v>2.01</v>
      </c>
      <c r="D98" s="25">
        <f>F98</f>
        <v>132.92007</v>
      </c>
      <c r="E98" s="25">
        <f>F98</f>
        <v>132.92007</v>
      </c>
      <c r="F98" s="25">
        <f>ROUND(132.92007,5)</f>
        <v>132.92007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42040</v>
      </c>
      <c r="B100" s="22"/>
      <c r="C100" s="25">
        <f>ROUND(9.45,5)</f>
        <v>9.45</v>
      </c>
      <c r="D100" s="25">
        <f>F100</f>
        <v>9.53863</v>
      </c>
      <c r="E100" s="25">
        <f>F100</f>
        <v>9.53863</v>
      </c>
      <c r="F100" s="25">
        <f>ROUND(9.53863,5)</f>
        <v>9.53863</v>
      </c>
      <c r="G100" s="24"/>
      <c r="H100" s="36"/>
    </row>
    <row r="101" spans="1:8" ht="12.75" customHeight="1">
      <c r="A101" s="22">
        <v>42131</v>
      </c>
      <c r="B101" s="22"/>
      <c r="C101" s="25">
        <f>ROUND(9.45,5)</f>
        <v>9.45</v>
      </c>
      <c r="D101" s="25">
        <f>F101</f>
        <v>9.61768</v>
      </c>
      <c r="E101" s="25">
        <f>F101</f>
        <v>9.61768</v>
      </c>
      <c r="F101" s="25">
        <f>ROUND(9.61768,5)</f>
        <v>9.61768</v>
      </c>
      <c r="G101" s="24"/>
      <c r="H101" s="36"/>
    </row>
    <row r="102" spans="1:8" ht="12.75" customHeight="1">
      <c r="A102" s="22">
        <v>42222</v>
      </c>
      <c r="B102" s="22"/>
      <c r="C102" s="25">
        <f>ROUND(9.45,5)</f>
        <v>9.45</v>
      </c>
      <c r="D102" s="25">
        <f>F102</f>
        <v>9.69122</v>
      </c>
      <c r="E102" s="25">
        <f>F102</f>
        <v>9.69122</v>
      </c>
      <c r="F102" s="25">
        <f>ROUND(9.69122,5)</f>
        <v>9.69122</v>
      </c>
      <c r="G102" s="24"/>
      <c r="H102" s="36"/>
    </row>
    <row r="103" spans="1:8" ht="12.75" customHeight="1">
      <c r="A103" s="22">
        <v>42313</v>
      </c>
      <c r="B103" s="22"/>
      <c r="C103" s="25">
        <f>ROUND(9.45,5)</f>
        <v>9.45</v>
      </c>
      <c r="D103" s="25">
        <f>F103</f>
        <v>9.75234</v>
      </c>
      <c r="E103" s="25">
        <f>F103</f>
        <v>9.75234</v>
      </c>
      <c r="F103" s="25">
        <f>ROUND(9.75234,5)</f>
        <v>9.75234</v>
      </c>
      <c r="G103" s="24"/>
      <c r="H103" s="36"/>
    </row>
    <row r="104" spans="1:8" ht="12.75" customHeight="1">
      <c r="A104" s="22">
        <v>42404</v>
      </c>
      <c r="B104" s="22"/>
      <c r="C104" s="25">
        <f>ROUND(9.45,5)</f>
        <v>9.45</v>
      </c>
      <c r="D104" s="25">
        <f>F104</f>
        <v>9.84534</v>
      </c>
      <c r="E104" s="25">
        <f>F104</f>
        <v>9.84534</v>
      </c>
      <c r="F104" s="25">
        <f>ROUND(9.84534,5)</f>
        <v>9.84534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42040</v>
      </c>
      <c r="B106" s="22"/>
      <c r="C106" s="25">
        <f>ROUND(145.2583884,5)</f>
        <v>145.25839</v>
      </c>
      <c r="D106" s="25">
        <f>F106</f>
        <v>145.47429</v>
      </c>
      <c r="E106" s="25">
        <f>F106</f>
        <v>145.47429</v>
      </c>
      <c r="F106" s="25">
        <f>ROUND(145.47429,5)</f>
        <v>145.47429</v>
      </c>
      <c r="G106" s="24"/>
      <c r="H106" s="36"/>
    </row>
    <row r="107" spans="1:8" ht="12.75" customHeight="1">
      <c r="A107" s="22">
        <v>42131</v>
      </c>
      <c r="B107" s="22"/>
      <c r="C107" s="25">
        <f>ROUND(145.2583884,5)</f>
        <v>145.25839</v>
      </c>
      <c r="D107" s="25">
        <f>F107</f>
        <v>147.88021</v>
      </c>
      <c r="E107" s="25">
        <f>F107</f>
        <v>147.88021</v>
      </c>
      <c r="F107" s="25">
        <f>ROUND(147.88021,5)</f>
        <v>147.88021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42040</v>
      </c>
      <c r="B109" s="22"/>
      <c r="C109" s="25">
        <f>ROUND(7.68,5)</f>
        <v>7.68</v>
      </c>
      <c r="D109" s="25">
        <f>F109</f>
        <v>7.74346</v>
      </c>
      <c r="E109" s="25">
        <f>F109</f>
        <v>7.74346</v>
      </c>
      <c r="F109" s="25">
        <f>ROUND(7.74346,5)</f>
        <v>7.74346</v>
      </c>
      <c r="G109" s="24"/>
      <c r="H109" s="36"/>
    </row>
    <row r="110" spans="1:8" ht="12.75" customHeight="1">
      <c r="A110" s="22">
        <v>42131</v>
      </c>
      <c r="B110" s="22"/>
      <c r="C110" s="25">
        <f>ROUND(7.68,5)</f>
        <v>7.68</v>
      </c>
      <c r="D110" s="25">
        <f>F110</f>
        <v>7.78878</v>
      </c>
      <c r="E110" s="25">
        <f>F110</f>
        <v>7.78878</v>
      </c>
      <c r="F110" s="25">
        <f>ROUND(7.78878,5)</f>
        <v>7.78878</v>
      </c>
      <c r="G110" s="24"/>
      <c r="H110" s="36"/>
    </row>
    <row r="111" spans="1:8" ht="12.75" customHeight="1">
      <c r="A111" s="22">
        <v>42222</v>
      </c>
      <c r="B111" s="22"/>
      <c r="C111" s="25">
        <f>ROUND(7.68,5)</f>
        <v>7.68</v>
      </c>
      <c r="D111" s="25">
        <f>F111</f>
        <v>7.82445</v>
      </c>
      <c r="E111" s="25">
        <f>F111</f>
        <v>7.82445</v>
      </c>
      <c r="F111" s="25">
        <f>ROUND(7.82445,5)</f>
        <v>7.82445</v>
      </c>
      <c r="G111" s="24"/>
      <c r="H111" s="36"/>
    </row>
    <row r="112" spans="1:8" ht="12.75" customHeight="1">
      <c r="A112" s="22">
        <v>42313</v>
      </c>
      <c r="B112" s="22"/>
      <c r="C112" s="25">
        <f>ROUND(7.68,5)</f>
        <v>7.68</v>
      </c>
      <c r="D112" s="25">
        <f>F112</f>
        <v>7.84227</v>
      </c>
      <c r="E112" s="25">
        <f>F112</f>
        <v>7.84227</v>
      </c>
      <c r="F112" s="25">
        <f>ROUND(7.84227,5)</f>
        <v>7.84227</v>
      </c>
      <c r="G112" s="24"/>
      <c r="H112" s="36"/>
    </row>
    <row r="113" spans="1:8" ht="12.75" customHeight="1">
      <c r="A113" s="22">
        <v>42404</v>
      </c>
      <c r="B113" s="22"/>
      <c r="C113" s="25">
        <f>ROUND(7.68,5)</f>
        <v>7.68</v>
      </c>
      <c r="D113" s="25">
        <f>F113</f>
        <v>7.90768</v>
      </c>
      <c r="E113" s="25">
        <f>F113</f>
        <v>7.90768</v>
      </c>
      <c r="F113" s="25">
        <f>ROUND(7.90768,5)</f>
        <v>7.90768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42040</v>
      </c>
      <c r="B115" s="22"/>
      <c r="C115" s="25">
        <f>ROUND(7.95,5)</f>
        <v>7.95</v>
      </c>
      <c r="D115" s="25">
        <f>F115</f>
        <v>8.00902</v>
      </c>
      <c r="E115" s="25">
        <f>F115</f>
        <v>8.00902</v>
      </c>
      <c r="F115" s="25">
        <f>ROUND(8.00902,5)</f>
        <v>8.00902</v>
      </c>
      <c r="G115" s="24"/>
      <c r="H115" s="36"/>
    </row>
    <row r="116" spans="1:8" ht="12.75" customHeight="1">
      <c r="A116" s="22">
        <v>42131</v>
      </c>
      <c r="B116" s="22"/>
      <c r="C116" s="25">
        <f>ROUND(7.95,5)</f>
        <v>7.95</v>
      </c>
      <c r="D116" s="25">
        <f>F116</f>
        <v>8.0579</v>
      </c>
      <c r="E116" s="25">
        <f>F116</f>
        <v>8.0579</v>
      </c>
      <c r="F116" s="25">
        <f>ROUND(8.0579,5)</f>
        <v>8.0579</v>
      </c>
      <c r="G116" s="24"/>
      <c r="H116" s="36"/>
    </row>
    <row r="117" spans="1:8" ht="12.75" customHeight="1">
      <c r="A117" s="22">
        <v>42222</v>
      </c>
      <c r="B117" s="22"/>
      <c r="C117" s="25">
        <f>ROUND(7.95,5)</f>
        <v>7.95</v>
      </c>
      <c r="D117" s="25">
        <f>F117</f>
        <v>8.09846</v>
      </c>
      <c r="E117" s="25">
        <f>F117</f>
        <v>8.09846</v>
      </c>
      <c r="F117" s="25">
        <f>ROUND(8.09846,5)</f>
        <v>8.09846</v>
      </c>
      <c r="G117" s="24"/>
      <c r="H117" s="36"/>
    </row>
    <row r="118" spans="1:8" ht="12.75" customHeight="1">
      <c r="A118" s="22">
        <v>42313</v>
      </c>
      <c r="B118" s="22"/>
      <c r="C118" s="25">
        <f>ROUND(7.95,5)</f>
        <v>7.95</v>
      </c>
      <c r="D118" s="25">
        <f>F118</f>
        <v>8.12052</v>
      </c>
      <c r="E118" s="25">
        <f>F118</f>
        <v>8.12052</v>
      </c>
      <c r="F118" s="25">
        <f>ROUND(8.12052,5)</f>
        <v>8.12052</v>
      </c>
      <c r="G118" s="24"/>
      <c r="H118" s="36"/>
    </row>
    <row r="119" spans="1:8" ht="12.75" customHeight="1">
      <c r="A119" s="22">
        <v>42404</v>
      </c>
      <c r="B119" s="22"/>
      <c r="C119" s="25">
        <f>ROUND(7.95,5)</f>
        <v>7.95</v>
      </c>
      <c r="D119" s="25">
        <f>F119</f>
        <v>8.17921</v>
      </c>
      <c r="E119" s="25">
        <f>F119</f>
        <v>8.17921</v>
      </c>
      <c r="F119" s="25">
        <f>ROUND(8.17921,5)</f>
        <v>8.17921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42040</v>
      </c>
      <c r="B121" s="22"/>
      <c r="C121" s="25">
        <f>ROUND(1.66,5)</f>
        <v>1.66</v>
      </c>
      <c r="D121" s="25">
        <f>F121</f>
        <v>288.70703</v>
      </c>
      <c r="E121" s="25">
        <f>F121</f>
        <v>288.70703</v>
      </c>
      <c r="F121" s="25">
        <f>ROUND(288.70703,5)</f>
        <v>288.70703</v>
      </c>
      <c r="G121" s="24"/>
      <c r="H121" s="36"/>
    </row>
    <row r="122" spans="1:8" ht="12.75" customHeight="1">
      <c r="A122" s="22">
        <v>42131</v>
      </c>
      <c r="B122" s="22"/>
      <c r="C122" s="25">
        <f>ROUND(1.66,5)</f>
        <v>1.66</v>
      </c>
      <c r="D122" s="25">
        <f>F122</f>
        <v>293.48125</v>
      </c>
      <c r="E122" s="25">
        <f>F122</f>
        <v>293.48125</v>
      </c>
      <c r="F122" s="25">
        <f>ROUND(293.48125,5)</f>
        <v>293.48125</v>
      </c>
      <c r="G122" s="24"/>
      <c r="H122" s="36"/>
    </row>
    <row r="123" spans="1:8" ht="12.75" customHeight="1">
      <c r="A123" s="22">
        <v>42222</v>
      </c>
      <c r="B123" s="22"/>
      <c r="C123" s="25">
        <f>ROUND(1.66,5)</f>
        <v>1.66</v>
      </c>
      <c r="D123" s="25">
        <f>F123</f>
        <v>292.43121</v>
      </c>
      <c r="E123" s="25">
        <f>F123</f>
        <v>292.43121</v>
      </c>
      <c r="F123" s="25">
        <f>ROUND(292.43121,5)</f>
        <v>292.43121</v>
      </c>
      <c r="G123" s="24"/>
      <c r="H123" s="36"/>
    </row>
    <row r="124" spans="1:8" ht="12.75" customHeight="1">
      <c r="A124" s="22">
        <v>42313</v>
      </c>
      <c r="B124" s="22"/>
      <c r="C124" s="25">
        <f>ROUND(1.66,5)</f>
        <v>1.66</v>
      </c>
      <c r="D124" s="25">
        <f>F124</f>
        <v>297.7834</v>
      </c>
      <c r="E124" s="25">
        <f>F124</f>
        <v>297.7834</v>
      </c>
      <c r="F124" s="25">
        <f>ROUND(297.7834,5)</f>
        <v>297.7834</v>
      </c>
      <c r="G124" s="24"/>
      <c r="H124" s="36"/>
    </row>
    <row r="125" spans="1:8" ht="12.75" customHeight="1">
      <c r="A125" s="22">
        <v>42404</v>
      </c>
      <c r="B125" s="22"/>
      <c r="C125" s="25">
        <f>ROUND(1.66,5)</f>
        <v>1.66</v>
      </c>
      <c r="D125" s="25">
        <f>F125</f>
        <v>302.61518</v>
      </c>
      <c r="E125" s="25">
        <f>F125</f>
        <v>302.61518</v>
      </c>
      <c r="F125" s="25">
        <f>ROUND(302.61518,5)</f>
        <v>302.61518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42040</v>
      </c>
      <c r="B127" s="22"/>
      <c r="C127" s="25">
        <f>ROUND(1.75,5)</f>
        <v>1.75</v>
      </c>
      <c r="D127" s="25">
        <f>F127</f>
        <v>235.92831</v>
      </c>
      <c r="E127" s="25">
        <f>F127</f>
        <v>235.92831</v>
      </c>
      <c r="F127" s="25">
        <f>ROUND(235.92831,5)</f>
        <v>235.92831</v>
      </c>
      <c r="G127" s="24"/>
      <c r="H127" s="36"/>
    </row>
    <row r="128" spans="1:8" ht="12.75" customHeight="1">
      <c r="A128" s="22">
        <v>42131</v>
      </c>
      <c r="B128" s="22"/>
      <c r="C128" s="25">
        <f>ROUND(1.75,5)</f>
        <v>1.75</v>
      </c>
      <c r="D128" s="25">
        <f>F128</f>
        <v>239.82952</v>
      </c>
      <c r="E128" s="25">
        <f>F128</f>
        <v>239.82952</v>
      </c>
      <c r="F128" s="25">
        <f>ROUND(239.82952,5)</f>
        <v>239.82952</v>
      </c>
      <c r="G128" s="24"/>
      <c r="H128" s="36"/>
    </row>
    <row r="129" spans="1:8" ht="12.75" customHeight="1">
      <c r="A129" s="22">
        <v>42222</v>
      </c>
      <c r="B129" s="22"/>
      <c r="C129" s="25">
        <f>ROUND(1.75,5)</f>
        <v>1.75</v>
      </c>
      <c r="D129" s="25">
        <f>F129</f>
        <v>240.73363</v>
      </c>
      <c r="E129" s="25">
        <f>F129</f>
        <v>240.73363</v>
      </c>
      <c r="F129" s="25">
        <f>ROUND(240.73363,5)</f>
        <v>240.73363</v>
      </c>
      <c r="G129" s="24"/>
      <c r="H129" s="36"/>
    </row>
    <row r="130" spans="1:8" ht="12.75" customHeight="1">
      <c r="A130" s="22">
        <v>42313</v>
      </c>
      <c r="B130" s="22"/>
      <c r="C130" s="25">
        <f>ROUND(1.75,5)</f>
        <v>1.75</v>
      </c>
      <c r="D130" s="25">
        <f>F130</f>
        <v>245.13796</v>
      </c>
      <c r="E130" s="25">
        <f>F130</f>
        <v>245.13796</v>
      </c>
      <c r="F130" s="25">
        <f>ROUND(245.13796,5)</f>
        <v>245.13796</v>
      </c>
      <c r="G130" s="24"/>
      <c r="H130" s="36"/>
    </row>
    <row r="131" spans="1:8" ht="12.75" customHeight="1">
      <c r="A131" s="22">
        <v>42404</v>
      </c>
      <c r="B131" s="22"/>
      <c r="C131" s="25">
        <f>ROUND(1.75,5)</f>
        <v>1.75</v>
      </c>
      <c r="D131" s="25">
        <f>F131</f>
        <v>249.11678</v>
      </c>
      <c r="E131" s="25">
        <f>F131</f>
        <v>249.11678</v>
      </c>
      <c r="F131" s="25">
        <f>ROUND(249.11678,5)</f>
        <v>249.11678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42040</v>
      </c>
      <c r="B133" s="22"/>
      <c r="C133" s="25">
        <f>ROUND(6.71,5)</f>
        <v>6.71</v>
      </c>
      <c r="D133" s="25">
        <f>F133</f>
        <v>6.77022</v>
      </c>
      <c r="E133" s="25">
        <f>F133</f>
        <v>6.77022</v>
      </c>
      <c r="F133" s="25">
        <f>ROUND(6.77022,5)</f>
        <v>6.77022</v>
      </c>
      <c r="G133" s="24"/>
      <c r="H133" s="36"/>
    </row>
    <row r="134" spans="1:8" ht="12.75" customHeight="1">
      <c r="A134" s="22">
        <v>42131</v>
      </c>
      <c r="B134" s="22"/>
      <c r="C134" s="25">
        <f>ROUND(6.71,5)</f>
        <v>6.71</v>
      </c>
      <c r="D134" s="25">
        <f>F134</f>
        <v>6.78367</v>
      </c>
      <c r="E134" s="25">
        <f>F134</f>
        <v>6.78367</v>
      </c>
      <c r="F134" s="25">
        <f>ROUND(6.78367,5)</f>
        <v>6.78367</v>
      </c>
      <c r="G134" s="24"/>
      <c r="H134" s="36"/>
    </row>
    <row r="135" spans="1:8" ht="12.75" customHeight="1">
      <c r="A135" s="22">
        <v>42222</v>
      </c>
      <c r="B135" s="22"/>
      <c r="C135" s="25">
        <f>ROUND(6.71,5)</f>
        <v>6.71</v>
      </c>
      <c r="D135" s="25">
        <f>F135</f>
        <v>6.75738</v>
      </c>
      <c r="E135" s="25">
        <f>F135</f>
        <v>6.75738</v>
      </c>
      <c r="F135" s="25">
        <f>ROUND(6.75738,5)</f>
        <v>6.75738</v>
      </c>
      <c r="G135" s="24"/>
      <c r="H135" s="36"/>
    </row>
    <row r="136" spans="1:8" ht="12.75" customHeight="1">
      <c r="A136" s="22">
        <v>42313</v>
      </c>
      <c r="B136" s="22"/>
      <c r="C136" s="25">
        <f>ROUND(6.71,5)</f>
        <v>6.71</v>
      </c>
      <c r="D136" s="25">
        <f>F136</f>
        <v>6.65492</v>
      </c>
      <c r="E136" s="25">
        <f>F136</f>
        <v>6.65492</v>
      </c>
      <c r="F136" s="25">
        <f>ROUND(6.65492,5)</f>
        <v>6.65492</v>
      </c>
      <c r="G136" s="24"/>
      <c r="H136" s="36"/>
    </row>
    <row r="137" spans="1:8" ht="12.75" customHeight="1">
      <c r="A137" s="22">
        <v>42404</v>
      </c>
      <c r="B137" s="22"/>
      <c r="C137" s="25">
        <f>ROUND(6.71,5)</f>
        <v>6.71</v>
      </c>
      <c r="D137" s="25">
        <f>F137</f>
        <v>6.68384</v>
      </c>
      <c r="E137" s="25">
        <f>F137</f>
        <v>6.68384</v>
      </c>
      <c r="F137" s="25">
        <f>ROUND(6.68384,5)</f>
        <v>6.68384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42040</v>
      </c>
      <c r="B139" s="22"/>
      <c r="C139" s="25">
        <f>ROUND(7.005,5)</f>
        <v>7.005</v>
      </c>
      <c r="D139" s="25">
        <f>F139</f>
        <v>7.06469</v>
      </c>
      <c r="E139" s="25">
        <f>F139</f>
        <v>7.06469</v>
      </c>
      <c r="F139" s="25">
        <f>ROUND(7.06469,5)</f>
        <v>7.06469</v>
      </c>
      <c r="G139" s="24"/>
      <c r="H139" s="36"/>
    </row>
    <row r="140" spans="1:8" ht="12.75" customHeight="1">
      <c r="A140" s="22">
        <v>42131</v>
      </c>
      <c r="B140" s="22"/>
      <c r="C140" s="25">
        <f>ROUND(7.005,5)</f>
        <v>7.005</v>
      </c>
      <c r="D140" s="25">
        <f>F140</f>
        <v>7.1002</v>
      </c>
      <c r="E140" s="25">
        <f>F140</f>
        <v>7.1002</v>
      </c>
      <c r="F140" s="25">
        <f>ROUND(7.1002,5)</f>
        <v>7.1002</v>
      </c>
      <c r="G140" s="24"/>
      <c r="H140" s="36"/>
    </row>
    <row r="141" spans="1:8" ht="12.75" customHeight="1">
      <c r="A141" s="22">
        <v>42222</v>
      </c>
      <c r="B141" s="22"/>
      <c r="C141" s="25">
        <f>ROUND(7.005,5)</f>
        <v>7.005</v>
      </c>
      <c r="D141" s="25">
        <f>F141</f>
        <v>7.11495</v>
      </c>
      <c r="E141" s="25">
        <f>F141</f>
        <v>7.11495</v>
      </c>
      <c r="F141" s="25">
        <f>ROUND(7.11495,5)</f>
        <v>7.11495</v>
      </c>
      <c r="G141" s="24"/>
      <c r="H141" s="36"/>
    </row>
    <row r="142" spans="1:8" ht="12.75" customHeight="1">
      <c r="A142" s="22">
        <v>42313</v>
      </c>
      <c r="B142" s="22"/>
      <c r="C142" s="25">
        <f>ROUND(7.005,5)</f>
        <v>7.005</v>
      </c>
      <c r="D142" s="25">
        <f>F142</f>
        <v>7.08254</v>
      </c>
      <c r="E142" s="25">
        <f>F142</f>
        <v>7.08254</v>
      </c>
      <c r="F142" s="25">
        <f>ROUND(7.08254,5)</f>
        <v>7.08254</v>
      </c>
      <c r="G142" s="24"/>
      <c r="H142" s="36"/>
    </row>
    <row r="143" spans="1:8" ht="12.75" customHeight="1">
      <c r="A143" s="22">
        <v>42404</v>
      </c>
      <c r="B143" s="22"/>
      <c r="C143" s="25">
        <f>ROUND(7.005,5)</f>
        <v>7.005</v>
      </c>
      <c r="D143" s="25">
        <f>F143</f>
        <v>7.13767</v>
      </c>
      <c r="E143" s="25">
        <f>F143</f>
        <v>7.13767</v>
      </c>
      <c r="F143" s="25">
        <f>ROUND(7.13767,5)</f>
        <v>7.13767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42040</v>
      </c>
      <c r="B145" s="22"/>
      <c r="C145" s="25">
        <f>ROUND(7.255,5)</f>
        <v>7.255</v>
      </c>
      <c r="D145" s="25">
        <f>F145</f>
        <v>7.31634</v>
      </c>
      <c r="E145" s="25">
        <f>F145</f>
        <v>7.31634</v>
      </c>
      <c r="F145" s="25">
        <f>ROUND(7.31634,5)</f>
        <v>7.31634</v>
      </c>
      <c r="G145" s="24"/>
      <c r="H145" s="36"/>
    </row>
    <row r="146" spans="1:8" ht="12.75" customHeight="1">
      <c r="A146" s="22">
        <v>42131</v>
      </c>
      <c r="B146" s="22"/>
      <c r="C146" s="25">
        <f>ROUND(7.255,5)</f>
        <v>7.255</v>
      </c>
      <c r="D146" s="25">
        <f>F146</f>
        <v>7.36277</v>
      </c>
      <c r="E146" s="25">
        <f>F146</f>
        <v>7.36277</v>
      </c>
      <c r="F146" s="25">
        <f>ROUND(7.36277,5)</f>
        <v>7.36277</v>
      </c>
      <c r="G146" s="24"/>
      <c r="H146" s="36"/>
    </row>
    <row r="147" spans="1:8" ht="12.75" customHeight="1">
      <c r="A147" s="22">
        <v>42222</v>
      </c>
      <c r="B147" s="22"/>
      <c r="C147" s="25">
        <f>ROUND(7.255,5)</f>
        <v>7.255</v>
      </c>
      <c r="D147" s="25">
        <f>F147</f>
        <v>7.39397</v>
      </c>
      <c r="E147" s="25">
        <f>F147</f>
        <v>7.39397</v>
      </c>
      <c r="F147" s="25">
        <f>ROUND(7.39397,5)</f>
        <v>7.39397</v>
      </c>
      <c r="G147" s="24"/>
      <c r="H147" s="36"/>
    </row>
    <row r="148" spans="1:8" ht="12.75" customHeight="1">
      <c r="A148" s="22">
        <v>42313</v>
      </c>
      <c r="B148" s="22"/>
      <c r="C148" s="25">
        <f>ROUND(7.255,5)</f>
        <v>7.255</v>
      </c>
      <c r="D148" s="25">
        <f>F148</f>
        <v>7.3854</v>
      </c>
      <c r="E148" s="25">
        <f>F148</f>
        <v>7.3854</v>
      </c>
      <c r="F148" s="25">
        <f>ROUND(7.3854,5)</f>
        <v>7.3854</v>
      </c>
      <c r="G148" s="24"/>
      <c r="H148" s="36"/>
    </row>
    <row r="149" spans="1:8" ht="12.75" customHeight="1">
      <c r="A149" s="22">
        <v>42404</v>
      </c>
      <c r="B149" s="22"/>
      <c r="C149" s="25">
        <f>ROUND(7.255,5)</f>
        <v>7.255</v>
      </c>
      <c r="D149" s="25">
        <f>F149</f>
        <v>7.44759</v>
      </c>
      <c r="E149" s="25">
        <f>F149</f>
        <v>7.44759</v>
      </c>
      <c r="F149" s="25">
        <f>ROUND(7.44759,5)</f>
        <v>7.44759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42040</v>
      </c>
      <c r="B151" s="22"/>
      <c r="C151" s="25">
        <f>ROUND(7.43,5)</f>
        <v>7.43</v>
      </c>
      <c r="D151" s="25">
        <f>F151</f>
        <v>7.49132</v>
      </c>
      <c r="E151" s="25">
        <f>F151</f>
        <v>7.49132</v>
      </c>
      <c r="F151" s="25">
        <f>ROUND(7.49132,5)</f>
        <v>7.49132</v>
      </c>
      <c r="G151" s="24"/>
      <c r="H151" s="36"/>
    </row>
    <row r="152" spans="1:8" ht="12.75" customHeight="1">
      <c r="A152" s="22">
        <v>42131</v>
      </c>
      <c r="B152" s="22"/>
      <c r="C152" s="25">
        <f>ROUND(7.43,5)</f>
        <v>7.43</v>
      </c>
      <c r="D152" s="25">
        <f>F152</f>
        <v>7.53569</v>
      </c>
      <c r="E152" s="25">
        <f>F152</f>
        <v>7.53569</v>
      </c>
      <c r="F152" s="25">
        <f>ROUND(7.53569,5)</f>
        <v>7.53569</v>
      </c>
      <c r="G152" s="24"/>
      <c r="H152" s="36"/>
    </row>
    <row r="153" spans="1:8" ht="12.75" customHeight="1">
      <c r="A153" s="22">
        <v>42222</v>
      </c>
      <c r="B153" s="22"/>
      <c r="C153" s="25">
        <f>ROUND(7.43,5)</f>
        <v>7.43</v>
      </c>
      <c r="D153" s="25">
        <f>F153</f>
        <v>7.56769</v>
      </c>
      <c r="E153" s="25">
        <f>F153</f>
        <v>7.56769</v>
      </c>
      <c r="F153" s="25">
        <f>ROUND(7.56769,5)</f>
        <v>7.56769</v>
      </c>
      <c r="G153" s="24"/>
      <c r="H153" s="36"/>
    </row>
    <row r="154" spans="1:8" ht="12.75" customHeight="1">
      <c r="A154" s="22">
        <v>42313</v>
      </c>
      <c r="B154" s="22"/>
      <c r="C154" s="25">
        <f>ROUND(7.43,5)</f>
        <v>7.43</v>
      </c>
      <c r="D154" s="25">
        <f>F154</f>
        <v>7.57283</v>
      </c>
      <c r="E154" s="25">
        <f>F154</f>
        <v>7.57283</v>
      </c>
      <c r="F154" s="25">
        <f>ROUND(7.57283,5)</f>
        <v>7.57283</v>
      </c>
      <c r="G154" s="24"/>
      <c r="H154" s="36"/>
    </row>
    <row r="155" spans="1:8" ht="12.75" customHeight="1">
      <c r="A155" s="22">
        <v>42404</v>
      </c>
      <c r="B155" s="22"/>
      <c r="C155" s="25">
        <f>ROUND(7.43,5)</f>
        <v>7.43</v>
      </c>
      <c r="D155" s="25">
        <f>F155</f>
        <v>7.63374</v>
      </c>
      <c r="E155" s="25">
        <f>F155</f>
        <v>7.63374</v>
      </c>
      <c r="F155" s="25">
        <f>ROUND(7.63374,5)</f>
        <v>7.63374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42040</v>
      </c>
      <c r="B157" s="22"/>
      <c r="C157" s="25">
        <f>ROUND(8.57,5)</f>
        <v>8.57</v>
      </c>
      <c r="D157" s="25">
        <f>F157</f>
        <v>8.62588</v>
      </c>
      <c r="E157" s="25">
        <f>F157</f>
        <v>8.62588</v>
      </c>
      <c r="F157" s="25">
        <f>ROUND(8.62588,5)</f>
        <v>8.62588</v>
      </c>
      <c r="G157" s="24"/>
      <c r="H157" s="36"/>
    </row>
    <row r="158" spans="1:8" ht="12.75" customHeight="1">
      <c r="A158" s="22">
        <v>42131</v>
      </c>
      <c r="B158" s="22"/>
      <c r="C158" s="25">
        <f>ROUND(8.57,5)</f>
        <v>8.57</v>
      </c>
      <c r="D158" s="25">
        <f>F158</f>
        <v>8.67399</v>
      </c>
      <c r="E158" s="25">
        <f>F158</f>
        <v>8.67399</v>
      </c>
      <c r="F158" s="25">
        <f>ROUND(8.67399,5)</f>
        <v>8.67399</v>
      </c>
      <c r="G158" s="24"/>
      <c r="H158" s="36"/>
    </row>
    <row r="159" spans="1:8" ht="12.75" customHeight="1">
      <c r="A159" s="22">
        <v>42222</v>
      </c>
      <c r="B159" s="22"/>
      <c r="C159" s="25">
        <f>ROUND(8.57,5)</f>
        <v>8.57</v>
      </c>
      <c r="D159" s="25">
        <f>F159</f>
        <v>8.71632</v>
      </c>
      <c r="E159" s="25">
        <f>F159</f>
        <v>8.71632</v>
      </c>
      <c r="F159" s="25">
        <f>ROUND(8.71632,5)</f>
        <v>8.71632</v>
      </c>
      <c r="G159" s="24"/>
      <c r="H159" s="36"/>
    </row>
    <row r="160" spans="1:8" ht="12.75" customHeight="1">
      <c r="A160" s="22">
        <v>42313</v>
      </c>
      <c r="B160" s="22"/>
      <c r="C160" s="25">
        <f>ROUND(8.57,5)</f>
        <v>8.57</v>
      </c>
      <c r="D160" s="25">
        <f>F160</f>
        <v>8.74623</v>
      </c>
      <c r="E160" s="25">
        <f>F160</f>
        <v>8.74623</v>
      </c>
      <c r="F160" s="25">
        <f>ROUND(8.74623,5)</f>
        <v>8.74623</v>
      </c>
      <c r="G160" s="24"/>
      <c r="H160" s="36"/>
    </row>
    <row r="161" spans="1:8" ht="12.75" customHeight="1">
      <c r="A161" s="22">
        <v>42404</v>
      </c>
      <c r="B161" s="22"/>
      <c r="C161" s="25">
        <f>ROUND(8.57,5)</f>
        <v>8.57</v>
      </c>
      <c r="D161" s="25">
        <f>F161</f>
        <v>8.80094</v>
      </c>
      <c r="E161" s="25">
        <f>F161</f>
        <v>8.80094</v>
      </c>
      <c r="F161" s="25">
        <f>ROUND(8.80094,5)</f>
        <v>8.80094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42040</v>
      </c>
      <c r="B163" s="22"/>
      <c r="C163" s="25">
        <f>ROUND(1.65,5)</f>
        <v>1.65</v>
      </c>
      <c r="D163" s="25">
        <f>F163</f>
        <v>178.19563</v>
      </c>
      <c r="E163" s="25">
        <f>F163</f>
        <v>178.19563</v>
      </c>
      <c r="F163" s="25">
        <f>ROUND(178.19563,5)</f>
        <v>178.19563</v>
      </c>
      <c r="G163" s="24"/>
      <c r="H163" s="36"/>
    </row>
    <row r="164" spans="1:8" ht="12.75" customHeight="1">
      <c r="A164" s="22">
        <v>42131</v>
      </c>
      <c r="B164" s="22"/>
      <c r="C164" s="25">
        <f>ROUND(1.65,5)</f>
        <v>1.65</v>
      </c>
      <c r="D164" s="25">
        <f>F164</f>
        <v>179.06427</v>
      </c>
      <c r="E164" s="25">
        <f>F164</f>
        <v>179.06427</v>
      </c>
      <c r="F164" s="25">
        <f>ROUND(179.06427,5)</f>
        <v>179.06427</v>
      </c>
      <c r="G164" s="24"/>
      <c r="H164" s="36"/>
    </row>
    <row r="165" spans="1:8" ht="12.75" customHeight="1">
      <c r="A165" s="22">
        <v>42222</v>
      </c>
      <c r="B165" s="22"/>
      <c r="C165" s="25">
        <f>ROUND(1.65,5)</f>
        <v>1.65</v>
      </c>
      <c r="D165" s="25">
        <f>F165</f>
        <v>182.18326</v>
      </c>
      <c r="E165" s="25">
        <f>F165</f>
        <v>182.18326</v>
      </c>
      <c r="F165" s="25">
        <f>ROUND(182.18326,5)</f>
        <v>182.18326</v>
      </c>
      <c r="G165" s="24"/>
      <c r="H165" s="36"/>
    </row>
    <row r="166" spans="1:8" ht="12.75" customHeight="1">
      <c r="A166" s="22">
        <v>42313</v>
      </c>
      <c r="B166" s="22"/>
      <c r="C166" s="25">
        <f>ROUND(1.65,5)</f>
        <v>1.65</v>
      </c>
      <c r="D166" s="25">
        <f>F166</f>
        <v>185.51526</v>
      </c>
      <c r="E166" s="25">
        <f>F166</f>
        <v>185.51526</v>
      </c>
      <c r="F166" s="25">
        <f>ROUND(185.51526,5)</f>
        <v>185.51526</v>
      </c>
      <c r="G166" s="24"/>
      <c r="H166" s="36"/>
    </row>
    <row r="167" spans="1:8" ht="12.75" customHeight="1">
      <c r="A167" s="22">
        <v>42404</v>
      </c>
      <c r="B167" s="22"/>
      <c r="C167" s="25">
        <f>ROUND(1.65,5)</f>
        <v>1.65</v>
      </c>
      <c r="D167" s="25">
        <f>F167</f>
        <v>188.5272</v>
      </c>
      <c r="E167" s="25">
        <f>F167</f>
        <v>188.5272</v>
      </c>
      <c r="F167" s="25">
        <f>ROUND(188.5272,5)</f>
        <v>188.5272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42040</v>
      </c>
      <c r="B169" s="22"/>
      <c r="C169" s="25">
        <f>ROUND(0.83,5)</f>
        <v>0.83</v>
      </c>
      <c r="D169" s="25">
        <f>F169</f>
        <v>133.01927</v>
      </c>
      <c r="E169" s="25">
        <f>F169</f>
        <v>133.01927</v>
      </c>
      <c r="F169" s="25">
        <f>ROUND(133.01927,5)</f>
        <v>133.01927</v>
      </c>
      <c r="G169" s="24"/>
      <c r="H169" s="36"/>
    </row>
    <row r="170" spans="1:8" ht="12.75" customHeight="1">
      <c r="A170" s="22">
        <v>42131</v>
      </c>
      <c r="B170" s="22"/>
      <c r="C170" s="25">
        <f>ROUND(0.83,5)</f>
        <v>0.83</v>
      </c>
      <c r="D170" s="25">
        <f>F170</f>
        <v>135.21925</v>
      </c>
      <c r="E170" s="25">
        <f>F170</f>
        <v>135.21925</v>
      </c>
      <c r="F170" s="25">
        <f>ROUND(135.21925,5)</f>
        <v>135.21925</v>
      </c>
      <c r="G170" s="24"/>
      <c r="H170" s="36"/>
    </row>
    <row r="171" spans="1:8" ht="12.75" customHeight="1">
      <c r="A171" s="22">
        <v>42222</v>
      </c>
      <c r="B171" s="22"/>
      <c r="C171" s="25">
        <f>ROUND(0.83,5)</f>
        <v>0.83</v>
      </c>
      <c r="D171" s="25">
        <f>F171</f>
        <v>137.52124</v>
      </c>
      <c r="E171" s="25">
        <f>F171</f>
        <v>137.52124</v>
      </c>
      <c r="F171" s="25">
        <f>ROUND(137.52124,5)</f>
        <v>137.52124</v>
      </c>
      <c r="G171" s="24"/>
      <c r="H171" s="36"/>
    </row>
    <row r="172" spans="1:8" ht="12.75" customHeight="1">
      <c r="A172" s="22">
        <v>42313</v>
      </c>
      <c r="B172" s="22"/>
      <c r="C172" s="25">
        <f>ROUND(0.83,5)</f>
        <v>0.83</v>
      </c>
      <c r="D172" s="25">
        <f>F172</f>
        <v>140.0361</v>
      </c>
      <c r="E172" s="25">
        <f>F172</f>
        <v>140.0361</v>
      </c>
      <c r="F172" s="25">
        <f>ROUND(140.0361,5)</f>
        <v>140.0361</v>
      </c>
      <c r="G172" s="24"/>
      <c r="H172" s="36"/>
    </row>
    <row r="173" spans="1:8" ht="12.75" customHeight="1">
      <c r="A173" s="22">
        <v>42404</v>
      </c>
      <c r="B173" s="22"/>
      <c r="C173" s="25">
        <f>ROUND(0.83,5)</f>
        <v>0.83</v>
      </c>
      <c r="D173" s="25">
        <f>F173</f>
        <v>142.30989</v>
      </c>
      <c r="E173" s="25">
        <f>F173</f>
        <v>142.30989</v>
      </c>
      <c r="F173" s="25">
        <f>ROUND(142.30989,5)</f>
        <v>142.30989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42040</v>
      </c>
      <c r="B175" s="22"/>
      <c r="C175" s="25">
        <f>ROUND(1.595,5)</f>
        <v>1.595</v>
      </c>
      <c r="D175" s="25">
        <f>F175</f>
        <v>138.05086</v>
      </c>
      <c r="E175" s="25">
        <f>F175</f>
        <v>138.05086</v>
      </c>
      <c r="F175" s="25">
        <f>ROUND(138.05086,5)</f>
        <v>138.05086</v>
      </c>
      <c r="G175" s="24"/>
      <c r="H175" s="36"/>
    </row>
    <row r="176" spans="1:8" ht="12.75" customHeight="1">
      <c r="A176" s="22">
        <v>42131</v>
      </c>
      <c r="B176" s="22"/>
      <c r="C176" s="25">
        <f>ROUND(1.595,5)</f>
        <v>1.595</v>
      </c>
      <c r="D176" s="25">
        <f>F176</f>
        <v>140.33411</v>
      </c>
      <c r="E176" s="25">
        <f>F176</f>
        <v>140.33411</v>
      </c>
      <c r="F176" s="25">
        <f>ROUND(140.33411,5)</f>
        <v>140.33411</v>
      </c>
      <c r="G176" s="24"/>
      <c r="H176" s="36"/>
    </row>
    <row r="177" spans="1:8" ht="12.75" customHeight="1">
      <c r="A177" s="22">
        <v>42222</v>
      </c>
      <c r="B177" s="22"/>
      <c r="C177" s="25">
        <f>ROUND(1.595,5)</f>
        <v>1.595</v>
      </c>
      <c r="D177" s="25">
        <f>F177</f>
        <v>142.72002</v>
      </c>
      <c r="E177" s="25">
        <f>F177</f>
        <v>142.72002</v>
      </c>
      <c r="F177" s="25">
        <f>ROUND(142.72002,5)</f>
        <v>142.72002</v>
      </c>
      <c r="G177" s="24"/>
      <c r="H177" s="36"/>
    </row>
    <row r="178" spans="1:8" ht="12.75" customHeight="1">
      <c r="A178" s="22">
        <v>42313</v>
      </c>
      <c r="B178" s="22"/>
      <c r="C178" s="25">
        <f>ROUND(1.595,5)</f>
        <v>1.595</v>
      </c>
      <c r="D178" s="25">
        <f>F178</f>
        <v>145.32998</v>
      </c>
      <c r="E178" s="25">
        <f>F178</f>
        <v>145.32998</v>
      </c>
      <c r="F178" s="25">
        <f>ROUND(145.32998,5)</f>
        <v>145.32998</v>
      </c>
      <c r="G178" s="24"/>
      <c r="H178" s="36"/>
    </row>
    <row r="179" spans="1:8" ht="12.75" customHeight="1">
      <c r="A179" s="22">
        <v>42404</v>
      </c>
      <c r="B179" s="22"/>
      <c r="C179" s="25">
        <f>ROUND(1.595,5)</f>
        <v>1.595</v>
      </c>
      <c r="D179" s="25">
        <f>F179</f>
        <v>147.6897</v>
      </c>
      <c r="E179" s="25">
        <f>F179</f>
        <v>147.6897</v>
      </c>
      <c r="F179" s="25">
        <f>ROUND(147.6897,5)</f>
        <v>147.6897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42040</v>
      </c>
      <c r="B181" s="22"/>
      <c r="C181" s="25">
        <f>ROUND(8.425,5)</f>
        <v>8.425</v>
      </c>
      <c r="D181" s="25">
        <f>F181</f>
        <v>8.48645</v>
      </c>
      <c r="E181" s="25">
        <f>F181</f>
        <v>8.48645</v>
      </c>
      <c r="F181" s="25">
        <f>ROUND(8.48645,5)</f>
        <v>8.48645</v>
      </c>
      <c r="G181" s="24"/>
      <c r="H181" s="36"/>
    </row>
    <row r="182" spans="1:8" ht="12.75" customHeight="1">
      <c r="A182" s="22">
        <v>42131</v>
      </c>
      <c r="B182" s="22"/>
      <c r="C182" s="25">
        <f>ROUND(8.425,5)</f>
        <v>8.425</v>
      </c>
      <c r="D182" s="25">
        <f>F182</f>
        <v>8.53591</v>
      </c>
      <c r="E182" s="25">
        <f>F182</f>
        <v>8.53591</v>
      </c>
      <c r="F182" s="25">
        <f>ROUND(8.53591,5)</f>
        <v>8.53591</v>
      </c>
      <c r="G182" s="24"/>
      <c r="H182" s="36"/>
    </row>
    <row r="183" spans="1:8" ht="12.75" customHeight="1">
      <c r="A183" s="22">
        <v>42222</v>
      </c>
      <c r="B183" s="22"/>
      <c r="C183" s="25">
        <f>ROUND(8.425,5)</f>
        <v>8.425</v>
      </c>
      <c r="D183" s="25">
        <f>F183</f>
        <v>8.57952</v>
      </c>
      <c r="E183" s="25">
        <f>F183</f>
        <v>8.57952</v>
      </c>
      <c r="F183" s="25">
        <f>ROUND(8.57952,5)</f>
        <v>8.57952</v>
      </c>
      <c r="G183" s="24"/>
      <c r="H183" s="36"/>
    </row>
    <row r="184" spans="1:8" ht="12.75" customHeight="1">
      <c r="A184" s="22">
        <v>42313</v>
      </c>
      <c r="B184" s="22"/>
      <c r="C184" s="25">
        <f>ROUND(8.425,5)</f>
        <v>8.425</v>
      </c>
      <c r="D184" s="25">
        <f>F184</f>
        <v>8.61155</v>
      </c>
      <c r="E184" s="25">
        <f>F184</f>
        <v>8.61155</v>
      </c>
      <c r="F184" s="25">
        <f>ROUND(8.61155,5)</f>
        <v>8.61155</v>
      </c>
      <c r="G184" s="24"/>
      <c r="H184" s="36"/>
    </row>
    <row r="185" spans="1:8" ht="12.75" customHeight="1">
      <c r="A185" s="22">
        <v>42404</v>
      </c>
      <c r="B185" s="22"/>
      <c r="C185" s="25">
        <f>ROUND(8.425,5)</f>
        <v>8.425</v>
      </c>
      <c r="D185" s="25">
        <f>F185</f>
        <v>8.6739</v>
      </c>
      <c r="E185" s="25">
        <f>F185</f>
        <v>8.6739</v>
      </c>
      <c r="F185" s="25">
        <f>ROUND(8.6739,5)</f>
        <v>8.6739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42040</v>
      </c>
      <c r="B187" s="22"/>
      <c r="C187" s="25">
        <f>ROUND(8.67,5)</f>
        <v>8.67</v>
      </c>
      <c r="D187" s="25">
        <f>F187</f>
        <v>8.72721</v>
      </c>
      <c r="E187" s="25">
        <f>F187</f>
        <v>8.72721</v>
      </c>
      <c r="F187" s="25">
        <f>ROUND(8.72721,5)</f>
        <v>8.72721</v>
      </c>
      <c r="G187" s="24"/>
      <c r="H187" s="36"/>
    </row>
    <row r="188" spans="1:8" ht="12.75" customHeight="1">
      <c r="A188" s="22">
        <v>42131</v>
      </c>
      <c r="B188" s="22"/>
      <c r="C188" s="25">
        <f>ROUND(8.67,5)</f>
        <v>8.67</v>
      </c>
      <c r="D188" s="25">
        <f>F188</f>
        <v>8.77413</v>
      </c>
      <c r="E188" s="25">
        <f>F188</f>
        <v>8.77413</v>
      </c>
      <c r="F188" s="25">
        <f>ROUND(8.77413,5)</f>
        <v>8.77413</v>
      </c>
      <c r="G188" s="24"/>
      <c r="H188" s="36"/>
    </row>
    <row r="189" spans="1:8" ht="12.75" customHeight="1">
      <c r="A189" s="22">
        <v>42222</v>
      </c>
      <c r="B189" s="22"/>
      <c r="C189" s="25">
        <f>ROUND(8.67,5)</f>
        <v>8.67</v>
      </c>
      <c r="D189" s="25">
        <f>F189</f>
        <v>8.81609</v>
      </c>
      <c r="E189" s="25">
        <f>F189</f>
        <v>8.81609</v>
      </c>
      <c r="F189" s="25">
        <f>ROUND(8.81609,5)</f>
        <v>8.81609</v>
      </c>
      <c r="G189" s="24"/>
      <c r="H189" s="36"/>
    </row>
    <row r="190" spans="1:8" ht="12.75" customHeight="1">
      <c r="A190" s="22">
        <v>42313</v>
      </c>
      <c r="B190" s="22"/>
      <c r="C190" s="25">
        <f>ROUND(8.67,5)</f>
        <v>8.67</v>
      </c>
      <c r="D190" s="25">
        <f>F190</f>
        <v>8.84811</v>
      </c>
      <c r="E190" s="25">
        <f>F190</f>
        <v>8.84811</v>
      </c>
      <c r="F190" s="25">
        <f>ROUND(8.84811,5)</f>
        <v>8.84811</v>
      </c>
      <c r="G190" s="24"/>
      <c r="H190" s="36"/>
    </row>
    <row r="191" spans="1:8" ht="12.75" customHeight="1">
      <c r="A191" s="22">
        <v>42404</v>
      </c>
      <c r="B191" s="22"/>
      <c r="C191" s="25">
        <f>ROUND(8.67,5)</f>
        <v>8.67</v>
      </c>
      <c r="D191" s="25">
        <f>F191</f>
        <v>8.90531</v>
      </c>
      <c r="E191" s="25">
        <f>F191</f>
        <v>8.90531</v>
      </c>
      <c r="F191" s="25">
        <f>ROUND(8.90531,5)</f>
        <v>8.90531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42040</v>
      </c>
      <c r="B193" s="22"/>
      <c r="C193" s="25">
        <f>ROUND(8.725,5)</f>
        <v>8.725</v>
      </c>
      <c r="D193" s="25">
        <f>F193</f>
        <v>8.78363</v>
      </c>
      <c r="E193" s="25">
        <f>F193</f>
        <v>8.78363</v>
      </c>
      <c r="F193" s="25">
        <f>ROUND(8.78363,5)</f>
        <v>8.78363</v>
      </c>
      <c r="G193" s="24"/>
      <c r="H193" s="36"/>
    </row>
    <row r="194" spans="1:8" ht="12.75" customHeight="1">
      <c r="A194" s="22">
        <v>42131</v>
      </c>
      <c r="B194" s="22"/>
      <c r="C194" s="25">
        <f>ROUND(8.725,5)</f>
        <v>8.725</v>
      </c>
      <c r="D194" s="25">
        <f>F194</f>
        <v>8.83195</v>
      </c>
      <c r="E194" s="25">
        <f>F194</f>
        <v>8.83195</v>
      </c>
      <c r="F194" s="25">
        <f>ROUND(8.83195,5)</f>
        <v>8.83195</v>
      </c>
      <c r="G194" s="24"/>
      <c r="H194" s="36"/>
    </row>
    <row r="195" spans="1:8" ht="12.75" customHeight="1">
      <c r="A195" s="22">
        <v>42222</v>
      </c>
      <c r="B195" s="22"/>
      <c r="C195" s="25">
        <f>ROUND(8.725,5)</f>
        <v>8.725</v>
      </c>
      <c r="D195" s="25">
        <f>F195</f>
        <v>8.87539</v>
      </c>
      <c r="E195" s="25">
        <f>F195</f>
        <v>8.87539</v>
      </c>
      <c r="F195" s="25">
        <f>ROUND(8.87539,5)</f>
        <v>8.87539</v>
      </c>
      <c r="G195" s="24"/>
      <c r="H195" s="36"/>
    </row>
    <row r="196" spans="1:8" ht="12.75" customHeight="1">
      <c r="A196" s="22">
        <v>42313</v>
      </c>
      <c r="B196" s="22"/>
      <c r="C196" s="25">
        <f>ROUND(8.725,5)</f>
        <v>8.725</v>
      </c>
      <c r="D196" s="25">
        <f>F196</f>
        <v>8.90881</v>
      </c>
      <c r="E196" s="25">
        <f>F196</f>
        <v>8.90881</v>
      </c>
      <c r="F196" s="25">
        <f>ROUND(8.90881,5)</f>
        <v>8.90881</v>
      </c>
      <c r="G196" s="24"/>
      <c r="H196" s="36"/>
    </row>
    <row r="197" spans="1:8" ht="12.75" customHeight="1">
      <c r="A197" s="22">
        <v>42404</v>
      </c>
      <c r="B197" s="22"/>
      <c r="C197" s="25">
        <f>ROUND(8.725,5)</f>
        <v>8.725</v>
      </c>
      <c r="D197" s="25">
        <f>F197</f>
        <v>8.96764</v>
      </c>
      <c r="E197" s="25">
        <f>F197</f>
        <v>8.96764</v>
      </c>
      <c r="F197" s="25">
        <f>ROUND(8.96764,5)</f>
        <v>8.96764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ROUND(-14.4452167341078,4)</f>
        <v>-14.4452</v>
      </c>
      <c r="D199" s="27">
        <f>F199</f>
        <v>-14.523</v>
      </c>
      <c r="E199" s="27">
        <f>F199</f>
        <v>-14.523</v>
      </c>
      <c r="F199" s="27">
        <f>ROUND(-14.523,4)</f>
        <v>-14.523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ROUND(1185.88488002221,4)</f>
        <v>1185.8849</v>
      </c>
      <c r="D201" s="27">
        <f>F201</f>
        <v>1192.2693</v>
      </c>
      <c r="E201" s="27">
        <f>F201</f>
        <v>1192.2693</v>
      </c>
      <c r="F201" s="27">
        <f>ROUND(1192.2693,4)</f>
        <v>1192.2693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ROUND(1086.64496763923,4)</f>
        <v>1086.645</v>
      </c>
      <c r="D203" s="27">
        <f>F203</f>
        <v>1092.4951</v>
      </c>
      <c r="E203" s="27">
        <f>F203</f>
        <v>1092.4951</v>
      </c>
      <c r="F203" s="27">
        <f>ROUND(1092.4951,4)</f>
        <v>1092.4951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ROUND(1185.88488002221,4)</f>
        <v>1185.8849</v>
      </c>
      <c r="D205" s="27">
        <f>F205</f>
        <v>1192.2693</v>
      </c>
      <c r="E205" s="27">
        <f>F205</f>
        <v>1192.2693</v>
      </c>
      <c r="F205" s="27">
        <f>ROUND(1192.2693,4)</f>
        <v>1192.2693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ROUND(-207.454742242939,4)</f>
        <v>-207.4547</v>
      </c>
      <c r="D207" s="27">
        <f>F207</f>
        <v>-208.5716</v>
      </c>
      <c r="E207" s="27">
        <f>F207</f>
        <v>-208.5716</v>
      </c>
      <c r="F207" s="27">
        <f>ROUND(-208.5716,4)</f>
        <v>-208.5716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ROUND(994.116771585908,4)</f>
        <v>994.1168</v>
      </c>
      <c r="D209" s="27">
        <f>F209</f>
        <v>999.4688</v>
      </c>
      <c r="E209" s="27">
        <f>F209</f>
        <v>999.4688</v>
      </c>
      <c r="F209" s="27">
        <f>ROUND(999.4688,4)</f>
        <v>999.4688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ROUND(10000,4)</f>
        <v>10000</v>
      </c>
      <c r="D211" s="27">
        <f>F211</f>
        <v>10000</v>
      </c>
      <c r="E211" s="27">
        <f>F211</f>
        <v>10000</v>
      </c>
      <c r="F211" s="27">
        <f>ROUND(10000,4)</f>
        <v>10000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41962</v>
      </c>
      <c r="B213" s="22"/>
      <c r="C213" s="27">
        <f>ROUND(70.7932093385315,4)</f>
        <v>70.7932</v>
      </c>
      <c r="D213" s="27">
        <f>F213</f>
        <v>70.891</v>
      </c>
      <c r="E213" s="27">
        <f>F213</f>
        <v>70.891</v>
      </c>
      <c r="F213" s="27">
        <f>ROUND(70.891,4)</f>
        <v>70.891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41964</v>
      </c>
      <c r="B215" s="22"/>
      <c r="C215" s="27">
        <f>ROUND(9.72735183444444,4)</f>
        <v>9.7274</v>
      </c>
      <c r="D215" s="27">
        <f>F215</f>
        <v>9.7342</v>
      </c>
      <c r="E215" s="27">
        <f>F215</f>
        <v>9.7342</v>
      </c>
      <c r="F215" s="27">
        <f>ROUND(9.7342,4)</f>
        <v>9.7342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41969</v>
      </c>
      <c r="B217" s="22"/>
      <c r="C217" s="27">
        <f>ROUND(13.9760641114286,4)</f>
        <v>13.9761</v>
      </c>
      <c r="D217" s="27">
        <f>F217</f>
        <v>14.0066</v>
      </c>
      <c r="E217" s="27">
        <f>F217</f>
        <v>14.0066</v>
      </c>
      <c r="F217" s="27">
        <f>ROUND(14.0066,4)</f>
        <v>14.0066</v>
      </c>
      <c r="G217" s="24"/>
      <c r="H217" s="36"/>
    </row>
    <row r="218" spans="1:8" ht="12.75" customHeight="1">
      <c r="A218" s="22" t="s">
        <v>68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42027</v>
      </c>
      <c r="B219" s="22"/>
      <c r="C219" s="27">
        <f>ROUND(17.8455914388889,4)</f>
        <v>17.8456</v>
      </c>
      <c r="D219" s="27">
        <f>F219</f>
        <v>18.055</v>
      </c>
      <c r="E219" s="27">
        <f>F219</f>
        <v>18.055</v>
      </c>
      <c r="F219" s="27">
        <f>ROUND(18.055,4)</f>
        <v>18.055</v>
      </c>
      <c r="G219" s="24"/>
      <c r="H219" s="36"/>
    </row>
    <row r="220" spans="1:8" ht="12.75" customHeight="1">
      <c r="A220" s="22" t="s">
        <v>69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41955</v>
      </c>
      <c r="B221" s="22"/>
      <c r="C221" s="27">
        <f>ROUND(11.2486,4)</f>
        <v>11.2486</v>
      </c>
      <c r="D221" s="27">
        <f>F221</f>
        <v>11.2504</v>
      </c>
      <c r="E221" s="27">
        <f>F221</f>
        <v>11.2504</v>
      </c>
      <c r="F221" s="27">
        <f>ROUND(11.2504,4)</f>
        <v>11.2504</v>
      </c>
      <c r="G221" s="24"/>
      <c r="H221" s="36"/>
    </row>
    <row r="222" spans="1:8" ht="12.75" customHeight="1">
      <c r="A222" s="22">
        <v>41968</v>
      </c>
      <c r="B222" s="22"/>
      <c r="C222" s="27">
        <f>ROUND(11.2486,4)</f>
        <v>11.2486</v>
      </c>
      <c r="D222" s="27">
        <f>F222</f>
        <v>11.2704</v>
      </c>
      <c r="E222" s="27">
        <f>F222</f>
        <v>11.2704</v>
      </c>
      <c r="F222" s="27">
        <f>ROUND(11.2704,4)</f>
        <v>11.2704</v>
      </c>
      <c r="G222" s="24"/>
      <c r="H222" s="36"/>
    </row>
    <row r="223" spans="1:8" ht="12.75" customHeight="1">
      <c r="A223" s="22">
        <v>41969</v>
      </c>
      <c r="B223" s="22"/>
      <c r="C223" s="27">
        <f>ROUND(11.2486,4)</f>
        <v>11.2486</v>
      </c>
      <c r="D223" s="27">
        <f>F223</f>
        <v>11.2723</v>
      </c>
      <c r="E223" s="27">
        <f>F223</f>
        <v>11.2723</v>
      </c>
      <c r="F223" s="27">
        <f>ROUND(11.2723,4)</f>
        <v>11.2723</v>
      </c>
      <c r="G223" s="24"/>
      <c r="H223" s="36"/>
    </row>
    <row r="224" spans="1:8" ht="12.75" customHeight="1">
      <c r="A224" s="22">
        <v>41971</v>
      </c>
      <c r="B224" s="22"/>
      <c r="C224" s="27">
        <f>ROUND(11.2486,4)</f>
        <v>11.2486</v>
      </c>
      <c r="D224" s="27">
        <f>F224</f>
        <v>11.276</v>
      </c>
      <c r="E224" s="27">
        <f>F224</f>
        <v>11.276</v>
      </c>
      <c r="F224" s="27">
        <f>ROUND(11.276,4)</f>
        <v>11.276</v>
      </c>
      <c r="G224" s="24"/>
      <c r="H224" s="36"/>
    </row>
    <row r="225" spans="1:8" ht="12.75" customHeight="1">
      <c r="A225" s="22">
        <v>41983</v>
      </c>
      <c r="B225" s="22"/>
      <c r="C225" s="27">
        <f>ROUND(11.2486,4)</f>
        <v>11.2486</v>
      </c>
      <c r="D225" s="27">
        <f>F225</f>
        <v>11.2985</v>
      </c>
      <c r="E225" s="27">
        <f>F225</f>
        <v>11.2985</v>
      </c>
      <c r="F225" s="27">
        <f>ROUND(11.2985,4)</f>
        <v>11.2985</v>
      </c>
      <c r="G225" s="24"/>
      <c r="H225" s="36"/>
    </row>
    <row r="226" spans="1:8" ht="12.75" customHeight="1">
      <c r="A226" s="22">
        <v>41984</v>
      </c>
      <c r="B226" s="22"/>
      <c r="C226" s="27">
        <f>ROUND(11.2486,4)</f>
        <v>11.2486</v>
      </c>
      <c r="D226" s="27">
        <f>F226</f>
        <v>11.3004</v>
      </c>
      <c r="E226" s="27">
        <f>F226</f>
        <v>11.3004</v>
      </c>
      <c r="F226" s="27">
        <f>ROUND(11.3004,4)</f>
        <v>11.3004</v>
      </c>
      <c r="G226" s="24"/>
      <c r="H226" s="36"/>
    </row>
    <row r="227" spans="1:8" ht="12.75" customHeight="1">
      <c r="A227" s="22">
        <v>41988</v>
      </c>
      <c r="B227" s="22"/>
      <c r="C227" s="27">
        <f>ROUND(11.2486,4)</f>
        <v>11.2486</v>
      </c>
      <c r="D227" s="27">
        <f>F227</f>
        <v>11.3079</v>
      </c>
      <c r="E227" s="27">
        <f>F227</f>
        <v>11.3079</v>
      </c>
      <c r="F227" s="27">
        <f>ROUND(11.3079,4)</f>
        <v>11.3079</v>
      </c>
      <c r="G227" s="24"/>
      <c r="H227" s="36"/>
    </row>
    <row r="228" spans="1:8" ht="12.75" customHeight="1">
      <c r="A228" s="22">
        <v>41992</v>
      </c>
      <c r="B228" s="22"/>
      <c r="C228" s="27">
        <f>ROUND(11.2486,4)</f>
        <v>11.2486</v>
      </c>
      <c r="D228" s="27">
        <f>F228</f>
        <v>11.3161</v>
      </c>
      <c r="E228" s="27">
        <f>F228</f>
        <v>11.3161</v>
      </c>
      <c r="F228" s="27">
        <f>ROUND(11.3161,4)</f>
        <v>11.3161</v>
      </c>
      <c r="G228" s="24"/>
      <c r="H228" s="36"/>
    </row>
    <row r="229" spans="1:8" ht="12.75" customHeight="1">
      <c r="A229" s="22">
        <v>41996</v>
      </c>
      <c r="B229" s="22"/>
      <c r="C229" s="27">
        <f>ROUND(11.2486,4)</f>
        <v>11.2486</v>
      </c>
      <c r="D229" s="27">
        <f>F229</f>
        <v>11.3244</v>
      </c>
      <c r="E229" s="27">
        <f>F229</f>
        <v>11.3244</v>
      </c>
      <c r="F229" s="27">
        <f>ROUND(11.3244,4)</f>
        <v>11.3244</v>
      </c>
      <c r="G229" s="24"/>
      <c r="H229" s="36"/>
    </row>
    <row r="230" spans="1:8" ht="12.75" customHeight="1">
      <c r="A230" s="22">
        <v>42032</v>
      </c>
      <c r="B230" s="22"/>
      <c r="C230" s="27">
        <f>ROUND(11.2486,4)</f>
        <v>11.2486</v>
      </c>
      <c r="D230" s="27">
        <f>F230</f>
        <v>11.3965</v>
      </c>
      <c r="E230" s="27">
        <f>F230</f>
        <v>11.3965</v>
      </c>
      <c r="F230" s="27">
        <f>ROUND(11.3965,4)</f>
        <v>11.3965</v>
      </c>
      <c r="G230" s="24"/>
      <c r="H230" s="36"/>
    </row>
    <row r="231" spans="1:8" ht="12.75" customHeight="1">
      <c r="A231" s="22">
        <v>42060</v>
      </c>
      <c r="B231" s="22"/>
      <c r="C231" s="27">
        <f>ROUND(11.2486,4)</f>
        <v>11.2486</v>
      </c>
      <c r="D231" s="27">
        <f>F231</f>
        <v>11.4507</v>
      </c>
      <c r="E231" s="27">
        <f>F231</f>
        <v>11.4507</v>
      </c>
      <c r="F231" s="27">
        <f>ROUND(11.4507,4)</f>
        <v>11.4507</v>
      </c>
      <c r="G231" s="24"/>
      <c r="H231" s="36"/>
    </row>
    <row r="232" spans="1:8" ht="12.75" customHeight="1">
      <c r="A232" s="22">
        <v>42061</v>
      </c>
      <c r="B232" s="22"/>
      <c r="C232" s="27">
        <f>ROUND(11.2486,4)</f>
        <v>11.2486</v>
      </c>
      <c r="D232" s="27">
        <f>F232</f>
        <v>11.4527</v>
      </c>
      <c r="E232" s="27">
        <f>F232</f>
        <v>11.4527</v>
      </c>
      <c r="F232" s="27">
        <f>ROUND(11.4527,4)</f>
        <v>11.4527</v>
      </c>
      <c r="G232" s="24"/>
      <c r="H232" s="36"/>
    </row>
    <row r="233" spans="1:8" ht="12.75" customHeight="1">
      <c r="A233" s="22">
        <v>42062</v>
      </c>
      <c r="B233" s="22"/>
      <c r="C233" s="27">
        <f>ROUND(11.2486,4)</f>
        <v>11.2486</v>
      </c>
      <c r="D233" s="27">
        <f>F233</f>
        <v>11.4547</v>
      </c>
      <c r="E233" s="27">
        <f>F233</f>
        <v>11.4547</v>
      </c>
      <c r="F233" s="27">
        <f>ROUND(11.4547,4)</f>
        <v>11.4547</v>
      </c>
      <c r="G233" s="24"/>
      <c r="H233" s="36"/>
    </row>
    <row r="234" spans="1:8" ht="12.75" customHeight="1">
      <c r="A234" s="22">
        <v>42090</v>
      </c>
      <c r="B234" s="22"/>
      <c r="C234" s="27">
        <f>ROUND(11.2486,4)</f>
        <v>11.2486</v>
      </c>
      <c r="D234" s="27">
        <f>F234</f>
        <v>11.5103</v>
      </c>
      <c r="E234" s="27">
        <f>F234</f>
        <v>11.5103</v>
      </c>
      <c r="F234" s="27">
        <f>ROUND(11.5103,4)</f>
        <v>11.5103</v>
      </c>
      <c r="G234" s="24"/>
      <c r="H234" s="36"/>
    </row>
    <row r="235" spans="1:8" ht="12.75" customHeight="1">
      <c r="A235" s="22">
        <v>42095</v>
      </c>
      <c r="B235" s="22"/>
      <c r="C235" s="27">
        <f>ROUND(11.2486,4)</f>
        <v>11.2486</v>
      </c>
      <c r="D235" s="27">
        <f>F235</f>
        <v>11.5203</v>
      </c>
      <c r="E235" s="27">
        <f>F235</f>
        <v>11.5203</v>
      </c>
      <c r="F235" s="27">
        <f>ROUND(11.5203,4)</f>
        <v>11.5203</v>
      </c>
      <c r="G235" s="24"/>
      <c r="H235" s="36"/>
    </row>
    <row r="236" spans="1:8" ht="12.75" customHeight="1">
      <c r="A236" s="22">
        <v>42122</v>
      </c>
      <c r="B236" s="22"/>
      <c r="C236" s="27">
        <f>ROUND(11.2486,4)</f>
        <v>11.2486</v>
      </c>
      <c r="D236" s="27">
        <f>F236</f>
        <v>11.5739</v>
      </c>
      <c r="E236" s="27">
        <f>F236</f>
        <v>11.5739</v>
      </c>
      <c r="F236" s="27">
        <f>ROUND(11.5739,4)</f>
        <v>11.5739</v>
      </c>
      <c r="G236" s="24"/>
      <c r="H236" s="36"/>
    </row>
    <row r="237" spans="1:8" ht="12.75" customHeight="1">
      <c r="A237" s="22">
        <v>42151</v>
      </c>
      <c r="B237" s="22"/>
      <c r="C237" s="27">
        <f>ROUND(11.2486,4)</f>
        <v>11.2486</v>
      </c>
      <c r="D237" s="27">
        <f>F237</f>
        <v>11.6323</v>
      </c>
      <c r="E237" s="27">
        <f>F237</f>
        <v>11.6323</v>
      </c>
      <c r="F237" s="27">
        <f>ROUND(11.6323,4)</f>
        <v>11.6323</v>
      </c>
      <c r="G237" s="24"/>
      <c r="H237" s="36"/>
    </row>
    <row r="238" spans="1:8" ht="12.75" customHeight="1">
      <c r="A238" s="22">
        <v>42181</v>
      </c>
      <c r="B238" s="22"/>
      <c r="C238" s="27">
        <f>ROUND(11.2486,4)</f>
        <v>11.2486</v>
      </c>
      <c r="D238" s="27">
        <f>F238</f>
        <v>11.6935</v>
      </c>
      <c r="E238" s="27">
        <f>F238</f>
        <v>11.6935</v>
      </c>
      <c r="F238" s="27">
        <f>ROUND(11.6935,4)</f>
        <v>11.6935</v>
      </c>
      <c r="G238" s="24"/>
      <c r="H238" s="36"/>
    </row>
    <row r="239" spans="1:8" ht="12.75" customHeight="1">
      <c r="A239" s="22">
        <v>42214</v>
      </c>
      <c r="B239" s="22"/>
      <c r="C239" s="27">
        <f>ROUND(11.2486,4)</f>
        <v>11.2486</v>
      </c>
      <c r="D239" s="27">
        <f>F239</f>
        <v>11.7608</v>
      </c>
      <c r="E239" s="27">
        <f>F239</f>
        <v>11.7608</v>
      </c>
      <c r="F239" s="27">
        <f>ROUND(11.7608,4)</f>
        <v>11.7608</v>
      </c>
      <c r="G239" s="24"/>
      <c r="H239" s="36"/>
    </row>
    <row r="240" spans="1:8" ht="12.75" customHeight="1">
      <c r="A240" s="22">
        <v>42243</v>
      </c>
      <c r="B240" s="22"/>
      <c r="C240" s="27">
        <f>ROUND(11.2486,4)</f>
        <v>11.2486</v>
      </c>
      <c r="D240" s="27">
        <f>F240</f>
        <v>11.821</v>
      </c>
      <c r="E240" s="27">
        <f>F240</f>
        <v>11.821</v>
      </c>
      <c r="F240" s="27">
        <f>ROUND(11.821,4)</f>
        <v>11.821</v>
      </c>
      <c r="G240" s="24"/>
      <c r="H240" s="36"/>
    </row>
    <row r="241" spans="1:8" ht="12.75" customHeight="1">
      <c r="A241" s="22">
        <v>42275</v>
      </c>
      <c r="B241" s="22"/>
      <c r="C241" s="27">
        <f>ROUND(11.2486,4)</f>
        <v>11.2486</v>
      </c>
      <c r="D241" s="27">
        <f>F241</f>
        <v>11.8888</v>
      </c>
      <c r="E241" s="27">
        <f>F241</f>
        <v>11.8888</v>
      </c>
      <c r="F241" s="27">
        <f>ROUND(11.8888,4)</f>
        <v>11.8888</v>
      </c>
      <c r="G241" s="24"/>
      <c r="H241" s="36"/>
    </row>
    <row r="242" spans="1:8" ht="12.75" customHeight="1">
      <c r="A242" s="22">
        <v>42305</v>
      </c>
      <c r="B242" s="22"/>
      <c r="C242" s="27">
        <f>ROUND(11.2486,4)</f>
        <v>11.2486</v>
      </c>
      <c r="D242" s="27">
        <f>F242</f>
        <v>11.9523</v>
      </c>
      <c r="E242" s="27">
        <f>F242</f>
        <v>11.9523</v>
      </c>
      <c r="F242" s="27">
        <f>ROUND(11.9523,4)</f>
        <v>11.9523</v>
      </c>
      <c r="G242" s="24"/>
      <c r="H242" s="36"/>
    </row>
    <row r="243" spans="1:8" ht="12.75" customHeight="1">
      <c r="A243" s="22">
        <v>42333</v>
      </c>
      <c r="B243" s="22"/>
      <c r="C243" s="27">
        <f>ROUND(11.2486,4)</f>
        <v>11.2486</v>
      </c>
      <c r="D243" s="27">
        <f>F243</f>
        <v>12.0111</v>
      </c>
      <c r="E243" s="27">
        <f>F243</f>
        <v>12.0111</v>
      </c>
      <c r="F243" s="27">
        <f>ROUND(12.0111,4)</f>
        <v>12.0111</v>
      </c>
      <c r="G243" s="24"/>
      <c r="H243" s="36"/>
    </row>
    <row r="244" spans="1:8" ht="12.75" customHeight="1">
      <c r="A244" s="22">
        <v>42359</v>
      </c>
      <c r="B244" s="22"/>
      <c r="C244" s="27">
        <f>ROUND(11.2486,4)</f>
        <v>11.2486</v>
      </c>
      <c r="D244" s="27">
        <f>F244</f>
        <v>12.0649</v>
      </c>
      <c r="E244" s="27">
        <f>F244</f>
        <v>12.0649</v>
      </c>
      <c r="F244" s="27">
        <f>ROUND(12.0649,4)</f>
        <v>12.0649</v>
      </c>
      <c r="G244" s="24"/>
      <c r="H244" s="36"/>
    </row>
    <row r="245" spans="1:8" ht="12.75" customHeight="1">
      <c r="A245" s="22" t="s">
        <v>70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41985</v>
      </c>
      <c r="B246" s="22"/>
      <c r="C246" s="27">
        <f>ROUND(1.24247142857143,4)</f>
        <v>1.2425</v>
      </c>
      <c r="D246" s="27">
        <f>F246</f>
        <v>1.2427</v>
      </c>
      <c r="E246" s="27">
        <f>F246</f>
        <v>1.2427</v>
      </c>
      <c r="F246" s="27">
        <f>ROUND(1.2427,4)</f>
        <v>1.2427</v>
      </c>
      <c r="G246" s="24"/>
      <c r="H246" s="36"/>
    </row>
    <row r="247" spans="1:8" ht="12.75" customHeight="1">
      <c r="A247" s="22">
        <v>42079</v>
      </c>
      <c r="B247" s="22"/>
      <c r="C247" s="27">
        <f>ROUND(1.24247142857143,4)</f>
        <v>1.2425</v>
      </c>
      <c r="D247" s="27">
        <f>F247</f>
        <v>1.2435</v>
      </c>
      <c r="E247" s="27">
        <f>F247</f>
        <v>1.2435</v>
      </c>
      <c r="F247" s="27">
        <f>ROUND(1.2435,4)</f>
        <v>1.2435</v>
      </c>
      <c r="G247" s="24"/>
      <c r="H247" s="36"/>
    </row>
    <row r="248" spans="1:8" ht="12.75" customHeight="1">
      <c r="A248" s="22">
        <v>42167</v>
      </c>
      <c r="B248" s="22"/>
      <c r="C248" s="27">
        <f>ROUND(1.24247142857143,4)</f>
        <v>1.2425</v>
      </c>
      <c r="D248" s="27">
        <f>F248</f>
        <v>1.2445</v>
      </c>
      <c r="E248" s="27">
        <f>F248</f>
        <v>1.2445</v>
      </c>
      <c r="F248" s="27">
        <f>ROUND(1.2445,4)</f>
        <v>1.2445</v>
      </c>
      <c r="G248" s="24"/>
      <c r="H248" s="36"/>
    </row>
    <row r="249" spans="1:8" ht="12.75" customHeight="1">
      <c r="A249" s="22" t="s">
        <v>71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41985</v>
      </c>
      <c r="B250" s="22"/>
      <c r="C250" s="27">
        <f>ROUND(9.72735183444444,4)</f>
        <v>9.7274</v>
      </c>
      <c r="D250" s="27">
        <f>F250</f>
        <v>9.7567</v>
      </c>
      <c r="E250" s="27">
        <f>F250</f>
        <v>9.7567</v>
      </c>
      <c r="F250" s="27">
        <f>ROUND(9.7567,4)</f>
        <v>9.7567</v>
      </c>
      <c r="G250" s="24"/>
      <c r="H250" s="36"/>
    </row>
    <row r="251" spans="1:8" ht="12.75" customHeight="1">
      <c r="A251" s="22">
        <v>42079</v>
      </c>
      <c r="B251" s="22"/>
      <c r="C251" s="27">
        <f>ROUND(9.72735183444444,4)</f>
        <v>9.7274</v>
      </c>
      <c r="D251" s="27">
        <f>F251</f>
        <v>9.8446</v>
      </c>
      <c r="E251" s="27">
        <f>F251</f>
        <v>9.8446</v>
      </c>
      <c r="F251" s="27">
        <f>ROUND(9.8446,4)</f>
        <v>9.8446</v>
      </c>
      <c r="G251" s="24"/>
      <c r="H251" s="36"/>
    </row>
    <row r="252" spans="1:8" ht="12.75" customHeight="1">
      <c r="A252" s="22">
        <v>42167</v>
      </c>
      <c r="B252" s="22"/>
      <c r="C252" s="27">
        <f>ROUND(9.72735183444444,4)</f>
        <v>9.7274</v>
      </c>
      <c r="D252" s="27">
        <f>F252</f>
        <v>9.9314</v>
      </c>
      <c r="E252" s="27">
        <f>F252</f>
        <v>9.9314</v>
      </c>
      <c r="F252" s="27">
        <f>ROUND(9.9314,4)</f>
        <v>9.9314</v>
      </c>
      <c r="G252" s="24"/>
      <c r="H252" s="36"/>
    </row>
    <row r="253" spans="1:8" ht="12.75" customHeight="1">
      <c r="A253" s="22">
        <v>42261</v>
      </c>
      <c r="B253" s="22"/>
      <c r="C253" s="27">
        <f>ROUND(9.72735183444444,4)</f>
        <v>9.7274</v>
      </c>
      <c r="D253" s="27">
        <f>F253</f>
        <v>10.0305</v>
      </c>
      <c r="E253" s="27">
        <f>F253</f>
        <v>10.0305</v>
      </c>
      <c r="F253" s="27">
        <f>ROUND(10.0305,4)</f>
        <v>10.0305</v>
      </c>
      <c r="G253" s="24"/>
      <c r="H253" s="36"/>
    </row>
    <row r="254" spans="1:8" ht="12.75" customHeight="1">
      <c r="A254" s="22">
        <v>42349</v>
      </c>
      <c r="B254" s="22"/>
      <c r="C254" s="27">
        <f>ROUND(9.72735183444444,4)</f>
        <v>9.7274</v>
      </c>
      <c r="D254" s="27">
        <f>F254</f>
        <v>10.13</v>
      </c>
      <c r="E254" s="27">
        <f>F254</f>
        <v>10.13</v>
      </c>
      <c r="F254" s="27">
        <f>ROUND(10.13,4)</f>
        <v>10.13</v>
      </c>
      <c r="G254" s="24"/>
      <c r="H254" s="36"/>
    </row>
    <row r="255" spans="1:8" ht="12.75" customHeight="1">
      <c r="A255" s="22">
        <v>42443</v>
      </c>
      <c r="B255" s="22"/>
      <c r="C255" s="27">
        <f>ROUND(9.72735183444444,4)</f>
        <v>9.7274</v>
      </c>
      <c r="D255" s="27">
        <f>F255</f>
        <v>10.2372</v>
      </c>
      <c r="E255" s="27">
        <f>F255</f>
        <v>10.2372</v>
      </c>
      <c r="F255" s="27">
        <f>ROUND(10.2372,4)</f>
        <v>10.2372</v>
      </c>
      <c r="G255" s="24"/>
      <c r="H255" s="36"/>
    </row>
    <row r="256" spans="1:8" ht="12.75" customHeight="1">
      <c r="A256" s="22">
        <v>42534</v>
      </c>
      <c r="B256" s="22"/>
      <c r="C256" s="27">
        <f>ROUND(9.72735183444444,4)</f>
        <v>9.7274</v>
      </c>
      <c r="D256" s="27">
        <f>F256</f>
        <v>10.3445</v>
      </c>
      <c r="E256" s="27">
        <f>F256</f>
        <v>10.3445</v>
      </c>
      <c r="F256" s="27">
        <f>ROUND(10.3445,4)</f>
        <v>10.3445</v>
      </c>
      <c r="G256" s="24"/>
      <c r="H256" s="36"/>
    </row>
    <row r="257" spans="1:8" ht="12.75" customHeight="1">
      <c r="A257" s="22" t="s">
        <v>72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41985</v>
      </c>
      <c r="B258" s="22"/>
      <c r="C258" s="27">
        <f>ROUND(9.90847830874257,4)</f>
        <v>9.9085</v>
      </c>
      <c r="D258" s="27">
        <f>F258</f>
        <v>9.9502</v>
      </c>
      <c r="E258" s="27">
        <f>F258</f>
        <v>9.9502</v>
      </c>
      <c r="F258" s="27">
        <f>ROUND(9.9502,4)</f>
        <v>9.9502</v>
      </c>
      <c r="G258" s="24"/>
      <c r="H258" s="36"/>
    </row>
    <row r="259" spans="1:8" ht="12.75" customHeight="1">
      <c r="A259" s="22">
        <v>42079</v>
      </c>
      <c r="B259" s="22"/>
      <c r="C259" s="27">
        <f>ROUND(9.90847830874257,4)</f>
        <v>9.9085</v>
      </c>
      <c r="D259" s="27">
        <f>F259</f>
        <v>10.0892</v>
      </c>
      <c r="E259" s="27">
        <f>F259</f>
        <v>10.0892</v>
      </c>
      <c r="F259" s="27">
        <f>ROUND(10.0892,4)</f>
        <v>10.0892</v>
      </c>
      <c r="G259" s="24"/>
      <c r="H259" s="36"/>
    </row>
    <row r="260" spans="1:8" ht="12.75" customHeight="1">
      <c r="A260" s="22">
        <v>42167</v>
      </c>
      <c r="B260" s="22"/>
      <c r="C260" s="27">
        <f>ROUND(9.90847830874257,4)</f>
        <v>9.9085</v>
      </c>
      <c r="D260" s="27">
        <f>F260</f>
        <v>10.2216</v>
      </c>
      <c r="E260" s="27">
        <f>F260</f>
        <v>10.2216</v>
      </c>
      <c r="F260" s="27">
        <f>ROUND(10.2216,4)</f>
        <v>10.2216</v>
      </c>
      <c r="G260" s="24"/>
      <c r="H260" s="36"/>
    </row>
    <row r="261" spans="1:8" ht="12.75" customHeight="1">
      <c r="A261" s="22">
        <v>42261</v>
      </c>
      <c r="B261" s="22"/>
      <c r="C261" s="27">
        <f>ROUND(9.90847830874257,4)</f>
        <v>9.9085</v>
      </c>
      <c r="D261" s="27">
        <f>F261</f>
        <v>10.3683</v>
      </c>
      <c r="E261" s="27">
        <f>F261</f>
        <v>10.3683</v>
      </c>
      <c r="F261" s="27">
        <f>ROUND(10.3683,4)</f>
        <v>10.3683</v>
      </c>
      <c r="G261" s="24"/>
      <c r="H261" s="36"/>
    </row>
    <row r="262" spans="1:8" ht="12.75" customHeight="1">
      <c r="A262" s="22" t="s">
        <v>73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41985</v>
      </c>
      <c r="B263" s="22"/>
      <c r="C263" s="27">
        <f>ROUND(1.84354152054415,4)</f>
        <v>1.8435</v>
      </c>
      <c r="D263" s="27">
        <f>F263</f>
        <v>1.8389</v>
      </c>
      <c r="E263" s="27">
        <f>F263</f>
        <v>1.8389</v>
      </c>
      <c r="F263" s="27">
        <f>ROUND(1.8389,4)</f>
        <v>1.8389</v>
      </c>
      <c r="G263" s="24"/>
      <c r="H263" s="36"/>
    </row>
    <row r="264" spans="1:8" ht="12.75" customHeight="1">
      <c r="A264" s="22">
        <v>42079</v>
      </c>
      <c r="B264" s="22"/>
      <c r="C264" s="27">
        <f>ROUND(1.84354152054415,4)</f>
        <v>1.8435</v>
      </c>
      <c r="D264" s="27">
        <f>F264</f>
        <v>1.8539</v>
      </c>
      <c r="E264" s="27">
        <f>F264</f>
        <v>1.8539</v>
      </c>
      <c r="F264" s="27">
        <f>ROUND(1.8539,4)</f>
        <v>1.8539</v>
      </c>
      <c r="G264" s="24"/>
      <c r="H264" s="36"/>
    </row>
    <row r="265" spans="1:8" ht="12.75" customHeight="1">
      <c r="A265" s="22">
        <v>42167</v>
      </c>
      <c r="B265" s="22"/>
      <c r="C265" s="27">
        <f>ROUND(1.84354152054415,4)</f>
        <v>1.8435</v>
      </c>
      <c r="D265" s="27">
        <f>F265</f>
        <v>1.8704</v>
      </c>
      <c r="E265" s="27">
        <f>F265</f>
        <v>1.8704</v>
      </c>
      <c r="F265" s="27">
        <f>ROUND(1.8704,4)</f>
        <v>1.8704</v>
      </c>
      <c r="G265" s="24"/>
      <c r="H265" s="36"/>
    </row>
    <row r="266" spans="1:8" ht="12.75" customHeight="1">
      <c r="A266" s="22">
        <v>42261</v>
      </c>
      <c r="B266" s="22"/>
      <c r="C266" s="27">
        <f>ROUND(1.84354152054415,4)</f>
        <v>1.8435</v>
      </c>
      <c r="D266" s="27">
        <f>F266</f>
        <v>1.8906</v>
      </c>
      <c r="E266" s="27">
        <f>F266</f>
        <v>1.8906</v>
      </c>
      <c r="F266" s="27">
        <f>ROUND(1.8906,4)</f>
        <v>1.8906</v>
      </c>
      <c r="G266" s="24"/>
      <c r="H266" s="36"/>
    </row>
    <row r="267" spans="1:8" ht="12.75" customHeight="1">
      <c r="A267" s="22" t="s">
        <v>74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41985</v>
      </c>
      <c r="B268" s="22"/>
      <c r="C268" s="27">
        <f>ROUND(13.9760641114286,4)</f>
        <v>13.9761</v>
      </c>
      <c r="D268" s="27">
        <f>F268</f>
        <v>14.0447</v>
      </c>
      <c r="E268" s="27">
        <f>F268</f>
        <v>14.0447</v>
      </c>
      <c r="F268" s="27">
        <f>ROUND(14.0447,4)</f>
        <v>14.0447</v>
      </c>
      <c r="G268" s="24"/>
      <c r="H268" s="36"/>
    </row>
    <row r="269" spans="1:8" ht="12.75" customHeight="1">
      <c r="A269" s="22">
        <v>42079</v>
      </c>
      <c r="B269" s="22"/>
      <c r="C269" s="27">
        <f>ROUND(13.9760641114286,4)</f>
        <v>13.9761</v>
      </c>
      <c r="D269" s="27">
        <f>F269</f>
        <v>14.2865</v>
      </c>
      <c r="E269" s="27">
        <f>F269</f>
        <v>14.2865</v>
      </c>
      <c r="F269" s="27">
        <f>ROUND(14.2865,4)</f>
        <v>14.2865</v>
      </c>
      <c r="G269" s="24"/>
      <c r="H269" s="36"/>
    </row>
    <row r="270" spans="1:8" ht="12.75" customHeight="1">
      <c r="A270" s="22">
        <v>42167</v>
      </c>
      <c r="B270" s="22"/>
      <c r="C270" s="27">
        <f>ROUND(13.9760641114286,4)</f>
        <v>13.9761</v>
      </c>
      <c r="D270" s="27">
        <f>F270</f>
        <v>14.5167</v>
      </c>
      <c r="E270" s="27">
        <f>F270</f>
        <v>14.5167</v>
      </c>
      <c r="F270" s="27">
        <f>ROUND(14.5167,4)</f>
        <v>14.5167</v>
      </c>
      <c r="G270" s="24"/>
      <c r="H270" s="36"/>
    </row>
    <row r="271" spans="1:8" ht="12.75" customHeight="1">
      <c r="A271" s="22">
        <v>42261</v>
      </c>
      <c r="B271" s="22"/>
      <c r="C271" s="27">
        <f>ROUND(13.9760641114286,4)</f>
        <v>13.9761</v>
      </c>
      <c r="D271" s="27">
        <f>F271</f>
        <v>14.7763</v>
      </c>
      <c r="E271" s="27">
        <f>F271</f>
        <v>14.7763</v>
      </c>
      <c r="F271" s="27">
        <f>ROUND(14.7763,4)</f>
        <v>14.7763</v>
      </c>
      <c r="G271" s="24"/>
      <c r="H271" s="36"/>
    </row>
    <row r="272" spans="1:8" ht="12.75" customHeight="1">
      <c r="A272" s="22">
        <v>42349</v>
      </c>
      <c r="B272" s="22"/>
      <c r="C272" s="27">
        <f>ROUND(13.9760641114286,4)</f>
        <v>13.9761</v>
      </c>
      <c r="D272" s="27">
        <f>F272</f>
        <v>15.0288</v>
      </c>
      <c r="E272" s="27">
        <f>F272</f>
        <v>15.0288</v>
      </c>
      <c r="F272" s="27">
        <f>ROUND(15.0288,4)</f>
        <v>15.0288</v>
      </c>
      <c r="G272" s="24"/>
      <c r="H272" s="36"/>
    </row>
    <row r="273" spans="1:8" ht="12.75" customHeight="1">
      <c r="A273" s="22">
        <v>42443</v>
      </c>
      <c r="B273" s="22"/>
      <c r="C273" s="27">
        <f>ROUND(13.9760641114286,4)</f>
        <v>13.9761</v>
      </c>
      <c r="D273" s="27">
        <f>F273</f>
        <v>15.3012</v>
      </c>
      <c r="E273" s="27">
        <f>F273</f>
        <v>15.3012</v>
      </c>
      <c r="F273" s="27">
        <f>ROUND(15.3012,4)</f>
        <v>15.3012</v>
      </c>
      <c r="G273" s="24"/>
      <c r="H273" s="36"/>
    </row>
    <row r="274" spans="1:8" ht="12.75" customHeight="1">
      <c r="A274" s="22">
        <v>42534</v>
      </c>
      <c r="B274" s="22"/>
      <c r="C274" s="27">
        <f>ROUND(13.9760641114286,4)</f>
        <v>13.9761</v>
      </c>
      <c r="D274" s="27">
        <f>F274</f>
        <v>15.5968</v>
      </c>
      <c r="E274" s="27">
        <f>F274</f>
        <v>15.5968</v>
      </c>
      <c r="F274" s="27">
        <f>ROUND(15.5968,4)</f>
        <v>15.5968</v>
      </c>
      <c r="G274" s="24"/>
      <c r="H274" s="36"/>
    </row>
    <row r="275" spans="1:8" ht="12.75" customHeight="1">
      <c r="A275" s="22" t="s">
        <v>75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41985</v>
      </c>
      <c r="B276" s="22"/>
      <c r="C276" s="27">
        <f>ROUND(11.6186541341734,4)</f>
        <v>11.6187</v>
      </c>
      <c r="D276" s="27">
        <f>F276</f>
        <v>11.6764</v>
      </c>
      <c r="E276" s="27">
        <f>F276</f>
        <v>11.6764</v>
      </c>
      <c r="F276" s="27">
        <f>ROUND(11.6764,4)</f>
        <v>11.6764</v>
      </c>
      <c r="G276" s="24"/>
      <c r="H276" s="36"/>
    </row>
    <row r="277" spans="1:8" ht="12.75" customHeight="1">
      <c r="A277" s="22">
        <v>42079</v>
      </c>
      <c r="B277" s="22"/>
      <c r="C277" s="27">
        <f>ROUND(11.6186541341734,4)</f>
        <v>11.6187</v>
      </c>
      <c r="D277" s="27">
        <f>F277</f>
        <v>11.8856</v>
      </c>
      <c r="E277" s="27">
        <f>F277</f>
        <v>11.8856</v>
      </c>
      <c r="F277" s="27">
        <f>ROUND(11.8856,4)</f>
        <v>11.8856</v>
      </c>
      <c r="G277" s="24"/>
      <c r="H277" s="36"/>
    </row>
    <row r="278" spans="1:8" ht="12.75" customHeight="1">
      <c r="A278" s="22">
        <v>42167</v>
      </c>
      <c r="B278" s="22"/>
      <c r="C278" s="27">
        <f>ROUND(11.6186541341734,4)</f>
        <v>11.6187</v>
      </c>
      <c r="D278" s="27">
        <f>F278</f>
        <v>12.0862</v>
      </c>
      <c r="E278" s="27">
        <f>F278</f>
        <v>12.0862</v>
      </c>
      <c r="F278" s="27">
        <f>ROUND(12.0862,4)</f>
        <v>12.0862</v>
      </c>
      <c r="G278" s="24"/>
      <c r="H278" s="36"/>
    </row>
    <row r="279" spans="1:8" ht="12.75" customHeight="1">
      <c r="A279" s="22">
        <v>42261</v>
      </c>
      <c r="B279" s="22"/>
      <c r="C279" s="27">
        <f>ROUND(11.6186541341734,4)</f>
        <v>11.6187</v>
      </c>
      <c r="D279" s="27">
        <f>F279</f>
        <v>12.3108</v>
      </c>
      <c r="E279" s="27">
        <f>F279</f>
        <v>12.3108</v>
      </c>
      <c r="F279" s="27">
        <f>ROUND(12.3108,4)</f>
        <v>12.3108</v>
      </c>
      <c r="G279" s="24"/>
      <c r="H279" s="36"/>
    </row>
    <row r="280" spans="1:8" ht="12.75" customHeight="1">
      <c r="A280" s="22">
        <v>42349</v>
      </c>
      <c r="B280" s="22"/>
      <c r="C280" s="27">
        <f>ROUND(11.6186541341734,4)</f>
        <v>11.6187</v>
      </c>
      <c r="D280" s="27">
        <f>F280</f>
        <v>12.5275</v>
      </c>
      <c r="E280" s="27">
        <f>F280</f>
        <v>12.5275</v>
      </c>
      <c r="F280" s="27">
        <f>ROUND(12.5275,4)</f>
        <v>12.5275</v>
      </c>
      <c r="G280" s="24"/>
      <c r="H280" s="36"/>
    </row>
    <row r="281" spans="1:8" ht="12.75" customHeight="1">
      <c r="A281" s="22" t="s">
        <v>76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41985</v>
      </c>
      <c r="B282" s="22"/>
      <c r="C282" s="27">
        <f>ROUND(17.8455914388889,4)</f>
        <v>17.8456</v>
      </c>
      <c r="D282" s="27">
        <f>F282</f>
        <v>17.9272</v>
      </c>
      <c r="E282" s="27">
        <f>F282</f>
        <v>17.9272</v>
      </c>
      <c r="F282" s="27">
        <f>ROUND(17.9272,4)</f>
        <v>17.9272</v>
      </c>
      <c r="G282" s="24"/>
      <c r="H282" s="36"/>
    </row>
    <row r="283" spans="1:8" ht="12.75" customHeight="1">
      <c r="A283" s="22">
        <v>42079</v>
      </c>
      <c r="B283" s="22"/>
      <c r="C283" s="27">
        <f>ROUND(17.8455914388889,4)</f>
        <v>17.8456</v>
      </c>
      <c r="D283" s="27">
        <f>F283</f>
        <v>18.2069</v>
      </c>
      <c r="E283" s="27">
        <f>F283</f>
        <v>18.2069</v>
      </c>
      <c r="F283" s="27">
        <f>ROUND(18.2069,4)</f>
        <v>18.2069</v>
      </c>
      <c r="G283" s="24"/>
      <c r="H283" s="36"/>
    </row>
    <row r="284" spans="1:8" ht="12.75" customHeight="1">
      <c r="A284" s="22">
        <v>42167</v>
      </c>
      <c r="B284" s="22"/>
      <c r="C284" s="27">
        <f>ROUND(17.8455914388889,4)</f>
        <v>17.8456</v>
      </c>
      <c r="D284" s="27">
        <f>F284</f>
        <v>18.4694</v>
      </c>
      <c r="E284" s="27">
        <f>F284</f>
        <v>18.4694</v>
      </c>
      <c r="F284" s="27">
        <f>ROUND(18.4694,4)</f>
        <v>18.4694</v>
      </c>
      <c r="G284" s="24"/>
      <c r="H284" s="36"/>
    </row>
    <row r="285" spans="1:8" ht="12.75" customHeight="1">
      <c r="A285" s="22">
        <v>42261</v>
      </c>
      <c r="B285" s="22"/>
      <c r="C285" s="27">
        <f>ROUND(17.8455914388889,4)</f>
        <v>17.8456</v>
      </c>
      <c r="D285" s="27">
        <f>F285</f>
        <v>18.7587</v>
      </c>
      <c r="E285" s="27">
        <f>F285</f>
        <v>18.7587</v>
      </c>
      <c r="F285" s="27">
        <f>ROUND(18.7587,4)</f>
        <v>18.7587</v>
      </c>
      <c r="G285" s="24"/>
      <c r="H285" s="36"/>
    </row>
    <row r="286" spans="1:8" ht="12.75" customHeight="1">
      <c r="A286" s="22">
        <v>42349</v>
      </c>
      <c r="B286" s="22"/>
      <c r="C286" s="27">
        <f>ROUND(17.8455914388889,4)</f>
        <v>17.8456</v>
      </c>
      <c r="D286" s="27">
        <f>F286</f>
        <v>19.0375</v>
      </c>
      <c r="E286" s="27">
        <f>F286</f>
        <v>19.0375</v>
      </c>
      <c r="F286" s="27">
        <f>ROUND(19.0375,4)</f>
        <v>19.0375</v>
      </c>
      <c r="G286" s="24"/>
      <c r="H286" s="36"/>
    </row>
    <row r="287" spans="1:8" ht="12.75" customHeight="1">
      <c r="A287" s="22">
        <v>42443</v>
      </c>
      <c r="B287" s="22"/>
      <c r="C287" s="27">
        <f>ROUND(17.8455914388889,4)</f>
        <v>17.8456</v>
      </c>
      <c r="D287" s="27">
        <f>F287</f>
        <v>19.3339</v>
      </c>
      <c r="E287" s="27">
        <f>F287</f>
        <v>19.3339</v>
      </c>
      <c r="F287" s="27">
        <f>ROUND(19.3339,4)</f>
        <v>19.3339</v>
      </c>
      <c r="G287" s="24"/>
      <c r="H287" s="36"/>
    </row>
    <row r="288" spans="1:8" ht="12.75" customHeight="1">
      <c r="A288" s="22" t="s">
        <v>77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41985</v>
      </c>
      <c r="B289" s="22"/>
      <c r="C289" s="28">
        <f>ROUND(0.0972273783155962,6)</f>
        <v>0.097227</v>
      </c>
      <c r="D289" s="28">
        <f>F289</f>
        <v>0.097704</v>
      </c>
      <c r="E289" s="28">
        <f>F289</f>
        <v>0.097704</v>
      </c>
      <c r="F289" s="28">
        <f>ROUND(0.097704,6)</f>
        <v>0.097704</v>
      </c>
      <c r="G289" s="24"/>
      <c r="H289" s="36"/>
    </row>
    <row r="290" spans="1:8" ht="12.75" customHeight="1">
      <c r="A290" s="22">
        <v>42079</v>
      </c>
      <c r="B290" s="22"/>
      <c r="C290" s="28">
        <f>ROUND(0.0972273783155962,6)</f>
        <v>0.097227</v>
      </c>
      <c r="D290" s="28">
        <f>F290</f>
        <v>0.099433</v>
      </c>
      <c r="E290" s="28">
        <f>F290</f>
        <v>0.099433</v>
      </c>
      <c r="F290" s="28">
        <f>ROUND(0.099433,6)</f>
        <v>0.099433</v>
      </c>
      <c r="G290" s="24"/>
      <c r="H290" s="36"/>
    </row>
    <row r="291" spans="1:8" ht="12.75" customHeight="1">
      <c r="A291" s="22">
        <v>42167</v>
      </c>
      <c r="B291" s="22"/>
      <c r="C291" s="28">
        <f>ROUND(0.0972273783155962,6)</f>
        <v>0.097227</v>
      </c>
      <c r="D291" s="28">
        <f>F291</f>
        <v>0.101074</v>
      </c>
      <c r="E291" s="28">
        <f>F291</f>
        <v>0.101074</v>
      </c>
      <c r="F291" s="28">
        <f>ROUND(0.101074,6)</f>
        <v>0.101074</v>
      </c>
      <c r="G291" s="24"/>
      <c r="H291" s="36"/>
    </row>
    <row r="292" spans="1:8" ht="12.75" customHeight="1">
      <c r="A292" s="22">
        <v>42261</v>
      </c>
      <c r="B292" s="22"/>
      <c r="C292" s="28">
        <f>ROUND(0.0972273783155962,6)</f>
        <v>0.097227</v>
      </c>
      <c r="D292" s="28">
        <f>F292</f>
        <v>0.102916</v>
      </c>
      <c r="E292" s="28">
        <f>F292</f>
        <v>0.102916</v>
      </c>
      <c r="F292" s="28">
        <f>ROUND(0.102916,6)</f>
        <v>0.102916</v>
      </c>
      <c r="G292" s="24"/>
      <c r="H292" s="36"/>
    </row>
    <row r="293" spans="1:8" ht="12.75" customHeight="1">
      <c r="A293" s="22">
        <v>42349</v>
      </c>
      <c r="B293" s="22"/>
      <c r="C293" s="28">
        <f>ROUND(0.0972273783155962,6)</f>
        <v>0.097227</v>
      </c>
      <c r="D293" s="28">
        <f>F293</f>
        <v>0.104756</v>
      </c>
      <c r="E293" s="28">
        <f>F293</f>
        <v>0.104756</v>
      </c>
      <c r="F293" s="28">
        <f>ROUND(0.104756,6)</f>
        <v>0.104756</v>
      </c>
      <c r="G293" s="24"/>
      <c r="H293" s="36"/>
    </row>
    <row r="294" spans="1:8" ht="12.75" customHeight="1">
      <c r="A294" s="22" t="s">
        <v>78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41985</v>
      </c>
      <c r="B295" s="22"/>
      <c r="C295" s="27">
        <f>ROUND(0.125193099610462,4)</f>
        <v>0.1252</v>
      </c>
      <c r="D295" s="27">
        <f>F295</f>
        <v>0.1248</v>
      </c>
      <c r="E295" s="27">
        <f>F295</f>
        <v>0.1248</v>
      </c>
      <c r="F295" s="27">
        <f>ROUND(0.1248,4)</f>
        <v>0.1248</v>
      </c>
      <c r="G295" s="24"/>
      <c r="H295" s="36"/>
    </row>
    <row r="296" spans="1:8" ht="12.75" customHeight="1">
      <c r="A296" s="22" t="s">
        <v>79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41985</v>
      </c>
      <c r="B297" s="22"/>
      <c r="C297" s="27">
        <f>ROUND(0.0670657325980027,4)</f>
        <v>0.0671</v>
      </c>
      <c r="D297" s="27">
        <f>F297</f>
        <v>0.0668</v>
      </c>
      <c r="E297" s="27">
        <f>F297</f>
        <v>0.0668</v>
      </c>
      <c r="F297" s="27">
        <f>ROUND(0.0668,4)</f>
        <v>0.0668</v>
      </c>
      <c r="G297" s="24"/>
      <c r="H297" s="36"/>
    </row>
    <row r="298" spans="1:8" ht="12.75" customHeight="1">
      <c r="A298" s="22">
        <v>42079</v>
      </c>
      <c r="B298" s="22"/>
      <c r="C298" s="27">
        <f>ROUND(0.0670657325980027,4)</f>
        <v>0.0671</v>
      </c>
      <c r="D298" s="27">
        <f>F298</f>
        <v>0.0656</v>
      </c>
      <c r="E298" s="27">
        <f>F298</f>
        <v>0.0656</v>
      </c>
      <c r="F298" s="27">
        <f>ROUND(0.0656,4)</f>
        <v>0.0656</v>
      </c>
      <c r="G298" s="24"/>
      <c r="H298" s="36"/>
    </row>
    <row r="299" spans="1:8" ht="12.75" customHeight="1">
      <c r="A299" s="22">
        <v>42167</v>
      </c>
      <c r="B299" s="22"/>
      <c r="C299" s="27">
        <f>ROUND(0.0670657325980027,4)</f>
        <v>0.0671</v>
      </c>
      <c r="D299" s="27">
        <f>F299</f>
        <v>0.0639</v>
      </c>
      <c r="E299" s="27">
        <f>F299</f>
        <v>0.0639</v>
      </c>
      <c r="F299" s="27">
        <f>ROUND(0.0639,4)</f>
        <v>0.0639</v>
      </c>
      <c r="G299" s="24"/>
      <c r="H299" s="36"/>
    </row>
    <row r="300" spans="1:8" ht="12.75" customHeight="1">
      <c r="A300" s="22">
        <v>42261</v>
      </c>
      <c r="B300" s="22"/>
      <c r="C300" s="27">
        <f>ROUND(0.0670657325980027,4)</f>
        <v>0.0671</v>
      </c>
      <c r="D300" s="27">
        <f>F300</f>
        <v>0.0624</v>
      </c>
      <c r="E300" s="27">
        <f>F300</f>
        <v>0.0624</v>
      </c>
      <c r="F300" s="27">
        <f>ROUND(0.0624,4)</f>
        <v>0.0624</v>
      </c>
      <c r="G300" s="24"/>
      <c r="H300" s="36"/>
    </row>
    <row r="301" spans="1:8" ht="12.75" customHeight="1">
      <c r="A301" s="22">
        <v>42349</v>
      </c>
      <c r="B301" s="22"/>
      <c r="C301" s="27">
        <f>ROUND(0.0670657325980027,4)</f>
        <v>0.0671</v>
      </c>
      <c r="D301" s="27">
        <f>F301</f>
        <v>0.0632</v>
      </c>
      <c r="E301" s="27">
        <f>F301</f>
        <v>0.0632</v>
      </c>
      <c r="F301" s="27">
        <f>ROUND(0.0632,4)</f>
        <v>0.0632</v>
      </c>
      <c r="G301" s="24"/>
      <c r="H301" s="36"/>
    </row>
    <row r="302" spans="1:8" ht="12.75" customHeight="1">
      <c r="A302" s="22" t="s">
        <v>80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41985</v>
      </c>
      <c r="B303" s="22"/>
      <c r="C303" s="27">
        <f>ROUND(8.75309809,4)</f>
        <v>8.7531</v>
      </c>
      <c r="D303" s="27">
        <f>F303</f>
        <v>8.7796</v>
      </c>
      <c r="E303" s="27">
        <f>F303</f>
        <v>8.7796</v>
      </c>
      <c r="F303" s="27">
        <f>ROUND(8.7796,4)</f>
        <v>8.7796</v>
      </c>
      <c r="G303" s="24"/>
      <c r="H303" s="36"/>
    </row>
    <row r="304" spans="1:8" ht="12.75" customHeight="1">
      <c r="A304" s="22" t="s">
        <v>81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41985</v>
      </c>
      <c r="B305" s="22"/>
      <c r="C305" s="27">
        <f>ROUND(4.97241623198656,4)</f>
        <v>4.9724</v>
      </c>
      <c r="D305" s="27">
        <f>F305</f>
        <v>4.9653</v>
      </c>
      <c r="E305" s="27">
        <f>F305</f>
        <v>4.9653</v>
      </c>
      <c r="F305" s="27">
        <f>ROUND(4.9653,4)</f>
        <v>4.9653</v>
      </c>
      <c r="G305" s="24"/>
      <c r="H305" s="36"/>
    </row>
    <row r="306" spans="1:8" ht="12.75" customHeight="1">
      <c r="A306" s="22">
        <v>42079</v>
      </c>
      <c r="B306" s="22"/>
      <c r="C306" s="27">
        <f>ROUND(4.97241623198656,4)</f>
        <v>4.9724</v>
      </c>
      <c r="D306" s="27">
        <f>F306</f>
        <v>4.9402</v>
      </c>
      <c r="E306" s="27">
        <f>F306</f>
        <v>4.9402</v>
      </c>
      <c r="F306" s="27">
        <f>ROUND(4.9402,4)</f>
        <v>4.9402</v>
      </c>
      <c r="G306" s="24"/>
      <c r="H306" s="36"/>
    </row>
    <row r="307" spans="1:8" ht="12.75" customHeight="1">
      <c r="A307" s="22">
        <v>42167</v>
      </c>
      <c r="B307" s="22"/>
      <c r="C307" s="27">
        <f>ROUND(4.97241623198656,4)</f>
        <v>4.9724</v>
      </c>
      <c r="D307" s="27">
        <f>F307</f>
        <v>4.9221</v>
      </c>
      <c r="E307" s="27">
        <f>F307</f>
        <v>4.9221</v>
      </c>
      <c r="F307" s="27">
        <f>ROUND(4.9221,4)</f>
        <v>4.9221</v>
      </c>
      <c r="G307" s="24"/>
      <c r="H307" s="36"/>
    </row>
    <row r="308" spans="1:8" ht="12.75" customHeight="1">
      <c r="A308" s="22" t="s">
        <v>82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41985</v>
      </c>
      <c r="B309" s="22"/>
      <c r="C309" s="27">
        <f>ROUND(11.2486,4)</f>
        <v>11.2486</v>
      </c>
      <c r="D309" s="27">
        <f>F309</f>
        <v>11.3022</v>
      </c>
      <c r="E309" s="27">
        <f>F309</f>
        <v>11.3022</v>
      </c>
      <c r="F309" s="27">
        <f>ROUND(11.3022,4)</f>
        <v>11.3022</v>
      </c>
      <c r="G309" s="24"/>
      <c r="H309" s="36"/>
    </row>
    <row r="310" spans="1:8" ht="12.75" customHeight="1">
      <c r="A310" s="22">
        <v>42079</v>
      </c>
      <c r="B310" s="22"/>
      <c r="C310" s="27">
        <f>ROUND(11.2486,4)</f>
        <v>11.2486</v>
      </c>
      <c r="D310" s="27">
        <f>F310</f>
        <v>11.4885</v>
      </c>
      <c r="E310" s="27">
        <f>F310</f>
        <v>11.4885</v>
      </c>
      <c r="F310" s="27">
        <f>ROUND(11.4885,4)</f>
        <v>11.4885</v>
      </c>
      <c r="G310" s="24"/>
      <c r="H310" s="36"/>
    </row>
    <row r="311" spans="1:8" ht="12.75" customHeight="1">
      <c r="A311" s="22">
        <v>42167</v>
      </c>
      <c r="B311" s="22"/>
      <c r="C311" s="27">
        <f>ROUND(11.2486,4)</f>
        <v>11.2486</v>
      </c>
      <c r="D311" s="27">
        <f>F311</f>
        <v>11.6649</v>
      </c>
      <c r="E311" s="27">
        <f>F311</f>
        <v>11.6649</v>
      </c>
      <c r="F311" s="27">
        <f>ROUND(11.6649,4)</f>
        <v>11.6649</v>
      </c>
      <c r="G311" s="24"/>
      <c r="H311" s="36"/>
    </row>
    <row r="312" spans="1:8" ht="12.75" customHeight="1">
      <c r="A312" s="22">
        <v>42261</v>
      </c>
      <c r="B312" s="22"/>
      <c r="C312" s="27">
        <f>ROUND(11.2486,4)</f>
        <v>11.2486</v>
      </c>
      <c r="D312" s="27">
        <f>F312</f>
        <v>11.8592</v>
      </c>
      <c r="E312" s="27">
        <f>F312</f>
        <v>11.8592</v>
      </c>
      <c r="F312" s="27">
        <f>ROUND(11.8592,4)</f>
        <v>11.8592</v>
      </c>
      <c r="G312" s="24"/>
      <c r="H312" s="36"/>
    </row>
    <row r="313" spans="1:8" ht="12.75" customHeight="1">
      <c r="A313" s="22" t="s">
        <v>83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41985</v>
      </c>
      <c r="B314" s="22"/>
      <c r="C314" s="27">
        <f>ROUND(11.2486,4)</f>
        <v>11.2486</v>
      </c>
      <c r="D314" s="27">
        <f>F314</f>
        <v>11.3022</v>
      </c>
      <c r="E314" s="27">
        <f>F314</f>
        <v>11.3022</v>
      </c>
      <c r="F314" s="27">
        <f>ROUND(11.3022,4)</f>
        <v>11.3022</v>
      </c>
      <c r="G314" s="24"/>
      <c r="H314" s="36"/>
    </row>
    <row r="315" spans="1:8" ht="12.75" customHeight="1">
      <c r="A315" s="22">
        <v>42079</v>
      </c>
      <c r="B315" s="22"/>
      <c r="C315" s="27">
        <f>ROUND(11.2486,4)</f>
        <v>11.2486</v>
      </c>
      <c r="D315" s="27">
        <f>F315</f>
        <v>11.4885</v>
      </c>
      <c r="E315" s="27">
        <f>F315</f>
        <v>11.4885</v>
      </c>
      <c r="F315" s="27">
        <f>ROUND(11.4885,4)</f>
        <v>11.4885</v>
      </c>
      <c r="G315" s="24"/>
      <c r="H315" s="36"/>
    </row>
    <row r="316" spans="1:8" ht="12.75" customHeight="1">
      <c r="A316" s="22">
        <v>42167</v>
      </c>
      <c r="B316" s="22"/>
      <c r="C316" s="27">
        <f>ROUND(11.2486,4)</f>
        <v>11.2486</v>
      </c>
      <c r="D316" s="27">
        <f>F316</f>
        <v>11.6649</v>
      </c>
      <c r="E316" s="27">
        <f>F316</f>
        <v>11.6649</v>
      </c>
      <c r="F316" s="27">
        <f>ROUND(11.6649,4)</f>
        <v>11.6649</v>
      </c>
      <c r="G316" s="24"/>
      <c r="H316" s="36"/>
    </row>
    <row r="317" spans="1:8" ht="12.75" customHeight="1">
      <c r="A317" s="22">
        <v>42261</v>
      </c>
      <c r="B317" s="22"/>
      <c r="C317" s="27">
        <f>ROUND(11.2486,4)</f>
        <v>11.2486</v>
      </c>
      <c r="D317" s="27">
        <f>F317</f>
        <v>11.8592</v>
      </c>
      <c r="E317" s="27">
        <f>F317</f>
        <v>11.8592</v>
      </c>
      <c r="F317" s="27">
        <f>ROUND(11.8592,4)</f>
        <v>11.8592</v>
      </c>
      <c r="G317" s="24"/>
      <c r="H317" s="36"/>
    </row>
    <row r="318" spans="1:8" ht="12.75" customHeight="1">
      <c r="A318" s="22">
        <v>42349</v>
      </c>
      <c r="B318" s="22"/>
      <c r="C318" s="27">
        <f>ROUND(11.2486,4)</f>
        <v>11.2486</v>
      </c>
      <c r="D318" s="27">
        <f>F318</f>
        <v>12.0442</v>
      </c>
      <c r="E318" s="27">
        <f>F318</f>
        <v>12.0442</v>
      </c>
      <c r="F318" s="27">
        <f>ROUND(12.0442,4)</f>
        <v>12.0442</v>
      </c>
      <c r="G318" s="24"/>
      <c r="H318" s="36"/>
    </row>
    <row r="319" spans="1:8" ht="12.75" customHeight="1">
      <c r="A319" s="22">
        <v>42443</v>
      </c>
      <c r="B319" s="22"/>
      <c r="C319" s="27">
        <f>ROUND(11.2486,4)</f>
        <v>11.2486</v>
      </c>
      <c r="D319" s="27">
        <f>F319</f>
        <v>12.2388</v>
      </c>
      <c r="E319" s="27">
        <f>F319</f>
        <v>12.2388</v>
      </c>
      <c r="F319" s="27">
        <f>ROUND(12.2388,4)</f>
        <v>12.2388</v>
      </c>
      <c r="G319" s="24"/>
      <c r="H319" s="36"/>
    </row>
    <row r="320" spans="1:8" ht="12.75" customHeight="1">
      <c r="A320" s="22">
        <v>42534</v>
      </c>
      <c r="B320" s="22"/>
      <c r="C320" s="27">
        <f>ROUND(11.2486,4)</f>
        <v>11.2486</v>
      </c>
      <c r="D320" s="27">
        <f>F320</f>
        <v>12.4273</v>
      </c>
      <c r="E320" s="27">
        <f>F320</f>
        <v>12.4273</v>
      </c>
      <c r="F320" s="27">
        <f>ROUND(12.4273,4)</f>
        <v>12.4273</v>
      </c>
      <c r="G320" s="24"/>
      <c r="H320" s="36"/>
    </row>
    <row r="321" spans="1:8" ht="12.75" customHeight="1">
      <c r="A321" s="22">
        <v>42632</v>
      </c>
      <c r="B321" s="22"/>
      <c r="C321" s="27">
        <f>ROUND(11.2486,4)</f>
        <v>11.2486</v>
      </c>
      <c r="D321" s="27">
        <f>F321</f>
        <v>12.6302</v>
      </c>
      <c r="E321" s="27">
        <f>F321</f>
        <v>12.6302</v>
      </c>
      <c r="F321" s="27">
        <f>ROUND(12.6302,4)</f>
        <v>12.6302</v>
      </c>
      <c r="G321" s="24"/>
      <c r="H321" s="36"/>
    </row>
    <row r="322" spans="1:8" ht="12.75" customHeight="1">
      <c r="A322" s="22">
        <v>42723</v>
      </c>
      <c r="B322" s="22"/>
      <c r="C322" s="27">
        <f>ROUND(11.2486,4)</f>
        <v>11.2486</v>
      </c>
      <c r="D322" s="27">
        <f>F322</f>
        <v>12.8186</v>
      </c>
      <c r="E322" s="27">
        <f>F322</f>
        <v>12.8186</v>
      </c>
      <c r="F322" s="27">
        <f>ROUND(12.8186,4)</f>
        <v>12.8186</v>
      </c>
      <c r="G322" s="24"/>
      <c r="H322" s="36"/>
    </row>
    <row r="323" spans="1:8" ht="12.75" customHeight="1">
      <c r="A323" s="22">
        <v>42807</v>
      </c>
      <c r="B323" s="22"/>
      <c r="C323" s="27">
        <f>ROUND(11.2486,4)</f>
        <v>11.2486</v>
      </c>
      <c r="D323" s="27">
        <f>F323</f>
        <v>12.9926</v>
      </c>
      <c r="E323" s="27">
        <f>F323</f>
        <v>12.9926</v>
      </c>
      <c r="F323" s="27">
        <f>ROUND(12.9926,4)</f>
        <v>12.9926</v>
      </c>
      <c r="G323" s="24"/>
      <c r="H323" s="36"/>
    </row>
    <row r="324" spans="1:8" ht="12.75" customHeight="1">
      <c r="A324" s="22" t="s">
        <v>84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41985</v>
      </c>
      <c r="B325" s="22"/>
      <c r="C325" s="27">
        <f>ROUND(1.76809179503301,4)</f>
        <v>1.7681</v>
      </c>
      <c r="D325" s="27">
        <f>F325</f>
        <v>1.7571</v>
      </c>
      <c r="E325" s="27">
        <f>F325</f>
        <v>1.7571</v>
      </c>
      <c r="F325" s="27">
        <f>ROUND(1.7571,4)</f>
        <v>1.7571</v>
      </c>
      <c r="G325" s="24"/>
      <c r="H325" s="36"/>
    </row>
    <row r="326" spans="1:8" ht="12.75" customHeight="1">
      <c r="A326" s="22" t="s">
        <v>85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42040</v>
      </c>
      <c r="B327" s="22"/>
      <c r="C327" s="26">
        <f>ROUND(525.48,3)</f>
        <v>525.48</v>
      </c>
      <c r="D327" s="26">
        <f>F327</f>
        <v>533.082</v>
      </c>
      <c r="E327" s="26">
        <f>F327</f>
        <v>533.082</v>
      </c>
      <c r="F327" s="26">
        <f>ROUND(533.082,3)</f>
        <v>533.082</v>
      </c>
      <c r="G327" s="24"/>
      <c r="H327" s="36"/>
    </row>
    <row r="328" spans="1:8" ht="12.75" customHeight="1">
      <c r="A328" s="22">
        <v>42131</v>
      </c>
      <c r="B328" s="22"/>
      <c r="C328" s="26">
        <f>ROUND(525.48,3)</f>
        <v>525.48</v>
      </c>
      <c r="D328" s="26">
        <f>F328</f>
        <v>541.827</v>
      </c>
      <c r="E328" s="26">
        <f>F328</f>
        <v>541.827</v>
      </c>
      <c r="F328" s="26">
        <f>ROUND(541.827,3)</f>
        <v>541.827</v>
      </c>
      <c r="G328" s="24"/>
      <c r="H328" s="36"/>
    </row>
    <row r="329" spans="1:8" ht="12.75" customHeight="1">
      <c r="A329" s="22">
        <v>42222</v>
      </c>
      <c r="B329" s="22"/>
      <c r="C329" s="26">
        <f>ROUND(525.48,3)</f>
        <v>525.48</v>
      </c>
      <c r="D329" s="26">
        <f>F329</f>
        <v>551.099</v>
      </c>
      <c r="E329" s="26">
        <f>F329</f>
        <v>551.099</v>
      </c>
      <c r="F329" s="26">
        <f>ROUND(551.099,3)</f>
        <v>551.099</v>
      </c>
      <c r="G329" s="24"/>
      <c r="H329" s="36"/>
    </row>
    <row r="330" spans="1:8" ht="12.75" customHeight="1">
      <c r="A330" s="22">
        <v>42313</v>
      </c>
      <c r="B330" s="22"/>
      <c r="C330" s="26">
        <f>ROUND(525.48,3)</f>
        <v>525.48</v>
      </c>
      <c r="D330" s="26">
        <f>F330</f>
        <v>561.207</v>
      </c>
      <c r="E330" s="26">
        <f>F330</f>
        <v>561.207</v>
      </c>
      <c r="F330" s="26">
        <f>ROUND(561.207,3)</f>
        <v>561.207</v>
      </c>
      <c r="G330" s="24"/>
      <c r="H330" s="36"/>
    </row>
    <row r="331" spans="1:8" ht="12.75" customHeight="1">
      <c r="A331" s="22" t="s">
        <v>86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42040</v>
      </c>
      <c r="B332" s="22"/>
      <c r="C332" s="26">
        <f>ROUND(442.726,3)</f>
        <v>442.726</v>
      </c>
      <c r="D332" s="26">
        <f>F332</f>
        <v>449.131</v>
      </c>
      <c r="E332" s="26">
        <f>F332</f>
        <v>449.131</v>
      </c>
      <c r="F332" s="26">
        <f>ROUND(449.131,3)</f>
        <v>449.131</v>
      </c>
      <c r="G332" s="24"/>
      <c r="H332" s="36"/>
    </row>
    <row r="333" spans="1:8" ht="12.75" customHeight="1">
      <c r="A333" s="22">
        <v>42131</v>
      </c>
      <c r="B333" s="22"/>
      <c r="C333" s="26">
        <f>ROUND(442.726,3)</f>
        <v>442.726</v>
      </c>
      <c r="D333" s="26">
        <f>F333</f>
        <v>456.498</v>
      </c>
      <c r="E333" s="26">
        <f>F333</f>
        <v>456.498</v>
      </c>
      <c r="F333" s="26">
        <f>ROUND(456.498,3)</f>
        <v>456.498</v>
      </c>
      <c r="G333" s="24"/>
      <c r="H333" s="36"/>
    </row>
    <row r="334" spans="1:8" ht="12.75" customHeight="1">
      <c r="A334" s="22">
        <v>42222</v>
      </c>
      <c r="B334" s="22"/>
      <c r="C334" s="26">
        <f>ROUND(442.726,3)</f>
        <v>442.726</v>
      </c>
      <c r="D334" s="26">
        <f>F334</f>
        <v>464.311</v>
      </c>
      <c r="E334" s="26">
        <f>F334</f>
        <v>464.311</v>
      </c>
      <c r="F334" s="26">
        <f>ROUND(464.311,3)</f>
        <v>464.311</v>
      </c>
      <c r="G334" s="24"/>
      <c r="H334" s="36"/>
    </row>
    <row r="335" spans="1:8" ht="12.75" customHeight="1">
      <c r="A335" s="22">
        <v>42313</v>
      </c>
      <c r="B335" s="22"/>
      <c r="C335" s="26">
        <f>ROUND(442.726,3)</f>
        <v>442.726</v>
      </c>
      <c r="D335" s="26">
        <f>F335</f>
        <v>472.826</v>
      </c>
      <c r="E335" s="26">
        <f>F335</f>
        <v>472.826</v>
      </c>
      <c r="F335" s="26">
        <f>ROUND(472.826,3)</f>
        <v>472.826</v>
      </c>
      <c r="G335" s="24"/>
      <c r="H335" s="36"/>
    </row>
    <row r="336" spans="1:8" ht="12.75" customHeight="1">
      <c r="A336" s="22" t="s">
        <v>87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42040</v>
      </c>
      <c r="B337" s="22"/>
      <c r="C337" s="26">
        <f>ROUND(523.178,3)</f>
        <v>523.178</v>
      </c>
      <c r="D337" s="26">
        <f>F337</f>
        <v>530.747</v>
      </c>
      <c r="E337" s="26">
        <f>F337</f>
        <v>530.747</v>
      </c>
      <c r="F337" s="26">
        <f>ROUND(530.747,3)</f>
        <v>530.747</v>
      </c>
      <c r="G337" s="24"/>
      <c r="H337" s="36"/>
    </row>
    <row r="338" spans="1:8" ht="12.75" customHeight="1">
      <c r="A338" s="22">
        <v>42131</v>
      </c>
      <c r="B338" s="22"/>
      <c r="C338" s="26">
        <f>ROUND(523.178,3)</f>
        <v>523.178</v>
      </c>
      <c r="D338" s="26">
        <f>F338</f>
        <v>539.453</v>
      </c>
      <c r="E338" s="26">
        <f>F338</f>
        <v>539.453</v>
      </c>
      <c r="F338" s="26">
        <f>ROUND(539.453,3)</f>
        <v>539.453</v>
      </c>
      <c r="G338" s="24"/>
      <c r="H338" s="36"/>
    </row>
    <row r="339" spans="1:8" ht="12.75" customHeight="1">
      <c r="A339" s="22">
        <v>42222</v>
      </c>
      <c r="B339" s="22"/>
      <c r="C339" s="26">
        <f>ROUND(523.178,3)</f>
        <v>523.178</v>
      </c>
      <c r="D339" s="26">
        <f>F339</f>
        <v>548.685</v>
      </c>
      <c r="E339" s="26">
        <f>F339</f>
        <v>548.685</v>
      </c>
      <c r="F339" s="26">
        <f>ROUND(548.685,3)</f>
        <v>548.685</v>
      </c>
      <c r="G339" s="24"/>
      <c r="H339" s="36"/>
    </row>
    <row r="340" spans="1:8" ht="12.75" customHeight="1">
      <c r="A340" s="22">
        <v>42313</v>
      </c>
      <c r="B340" s="22"/>
      <c r="C340" s="26">
        <f>ROUND(523.178,3)</f>
        <v>523.178</v>
      </c>
      <c r="D340" s="26">
        <f>F340</f>
        <v>558.748</v>
      </c>
      <c r="E340" s="26">
        <f>F340</f>
        <v>558.748</v>
      </c>
      <c r="F340" s="26">
        <f>ROUND(558.748,3)</f>
        <v>558.748</v>
      </c>
      <c r="G340" s="24"/>
      <c r="H340" s="36"/>
    </row>
    <row r="341" spans="1:8" ht="12.75" customHeight="1">
      <c r="A341" s="22" t="s">
        <v>88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42040</v>
      </c>
      <c r="B342" s="22"/>
      <c r="C342" s="26">
        <f>ROUND(476.392,3)</f>
        <v>476.392</v>
      </c>
      <c r="D342" s="26">
        <f>F342</f>
        <v>483.284</v>
      </c>
      <c r="E342" s="26">
        <f>F342</f>
        <v>483.284</v>
      </c>
      <c r="F342" s="26">
        <f>ROUND(483.284,3)</f>
        <v>483.284</v>
      </c>
      <c r="G342" s="24"/>
      <c r="H342" s="36"/>
    </row>
    <row r="343" spans="1:8" ht="12.75" customHeight="1">
      <c r="A343" s="22">
        <v>42131</v>
      </c>
      <c r="B343" s="22"/>
      <c r="C343" s="26">
        <f>ROUND(476.392,3)</f>
        <v>476.392</v>
      </c>
      <c r="D343" s="26">
        <f>F343</f>
        <v>491.212</v>
      </c>
      <c r="E343" s="26">
        <f>F343</f>
        <v>491.212</v>
      </c>
      <c r="F343" s="26">
        <f>ROUND(491.212,3)</f>
        <v>491.212</v>
      </c>
      <c r="G343" s="24"/>
      <c r="H343" s="36"/>
    </row>
    <row r="344" spans="1:8" ht="12.75" customHeight="1">
      <c r="A344" s="22">
        <v>42222</v>
      </c>
      <c r="B344" s="22"/>
      <c r="C344" s="26">
        <f>ROUND(476.392,3)</f>
        <v>476.392</v>
      </c>
      <c r="D344" s="26">
        <f>F344</f>
        <v>499.618</v>
      </c>
      <c r="E344" s="26">
        <f>F344</f>
        <v>499.618</v>
      </c>
      <c r="F344" s="26">
        <f>ROUND(499.618,3)</f>
        <v>499.618</v>
      </c>
      <c r="G344" s="24"/>
      <c r="H344" s="36"/>
    </row>
    <row r="345" spans="1:8" ht="12.75" customHeight="1">
      <c r="A345" s="22">
        <v>42313</v>
      </c>
      <c r="B345" s="22"/>
      <c r="C345" s="26">
        <f>ROUND(476.392,3)</f>
        <v>476.392</v>
      </c>
      <c r="D345" s="26">
        <f>F345</f>
        <v>508.781</v>
      </c>
      <c r="E345" s="26">
        <f>F345</f>
        <v>508.781</v>
      </c>
      <c r="F345" s="26">
        <f>ROUND(508.781,3)</f>
        <v>508.781</v>
      </c>
      <c r="G345" s="24"/>
      <c r="H345" s="36"/>
    </row>
    <row r="346" spans="1:8" ht="12.75" customHeight="1">
      <c r="A346" s="22" t="s">
        <v>89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42040</v>
      </c>
      <c r="B347" s="22"/>
      <c r="C347" s="26">
        <f>ROUND(222.552178787899,3)</f>
        <v>222.552</v>
      </c>
      <c r="D347" s="26">
        <f>F347</f>
        <v>225.798</v>
      </c>
      <c r="E347" s="26">
        <f>F347</f>
        <v>225.798</v>
      </c>
      <c r="F347" s="26">
        <f>ROUND(225.798,3)</f>
        <v>225.798</v>
      </c>
      <c r="G347" s="24"/>
      <c r="H347" s="36"/>
    </row>
    <row r="348" spans="1:8" ht="12.75" customHeight="1">
      <c r="A348" s="22">
        <v>42131</v>
      </c>
      <c r="B348" s="22"/>
      <c r="C348" s="26">
        <f>ROUND(222.552178787899,3)</f>
        <v>222.552</v>
      </c>
      <c r="D348" s="26">
        <f>F348</f>
        <v>229.529</v>
      </c>
      <c r="E348" s="26">
        <f>F348</f>
        <v>229.529</v>
      </c>
      <c r="F348" s="26">
        <f>ROUND(229.529,3)</f>
        <v>229.529</v>
      </c>
      <c r="G348" s="24"/>
      <c r="H348" s="36"/>
    </row>
    <row r="349" spans="1:8" ht="12.75" customHeight="1">
      <c r="A349" s="22">
        <v>42222</v>
      </c>
      <c r="B349" s="22"/>
      <c r="C349" s="26">
        <f>ROUND(222.552178787899,3)</f>
        <v>222.552</v>
      </c>
      <c r="D349" s="26">
        <f>F349</f>
        <v>233.484</v>
      </c>
      <c r="E349" s="26">
        <f>F349</f>
        <v>233.484</v>
      </c>
      <c r="F349" s="26">
        <f>ROUND(233.484,3)</f>
        <v>233.484</v>
      </c>
      <c r="G349" s="24"/>
      <c r="H349" s="36"/>
    </row>
    <row r="350" spans="1:8" ht="12.75" customHeight="1">
      <c r="A350" s="22">
        <v>42313</v>
      </c>
      <c r="B350" s="22"/>
      <c r="C350" s="26">
        <f>ROUND(222.552178787899,3)</f>
        <v>222.552</v>
      </c>
      <c r="D350" s="26">
        <f>F350</f>
        <v>237.793</v>
      </c>
      <c r="E350" s="26">
        <f>F350</f>
        <v>237.793</v>
      </c>
      <c r="F350" s="26">
        <f>ROUND(237.793,3)</f>
        <v>237.793</v>
      </c>
      <c r="G350" s="24"/>
      <c r="H350" s="36"/>
    </row>
    <row r="351" spans="1:8" ht="12.75" customHeight="1">
      <c r="A351" s="22" t="s">
        <v>90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42040</v>
      </c>
      <c r="B352" s="22"/>
      <c r="C352" s="26">
        <f>ROUND(602.790522298867,3)</f>
        <v>602.791</v>
      </c>
      <c r="D352" s="26">
        <f>F352</f>
        <v>611.809</v>
      </c>
      <c r="E352" s="26">
        <f>F352</f>
        <v>611.809</v>
      </c>
      <c r="F352" s="26">
        <f>ROUND(611.809,3)</f>
        <v>611.809</v>
      </c>
      <c r="G352" s="24"/>
      <c r="H352" s="36"/>
    </row>
    <row r="353" spans="1:8" ht="12.75" customHeight="1">
      <c r="A353" s="22">
        <v>42131</v>
      </c>
      <c r="B353" s="22"/>
      <c r="C353" s="26">
        <f>ROUND(602.790522298867,3)</f>
        <v>602.791</v>
      </c>
      <c r="D353" s="26">
        <f>F353</f>
        <v>621.873</v>
      </c>
      <c r="E353" s="26">
        <f>F353</f>
        <v>621.873</v>
      </c>
      <c r="F353" s="26">
        <f>ROUND(621.873,3)</f>
        <v>621.873</v>
      </c>
      <c r="G353" s="24"/>
      <c r="H353" s="36"/>
    </row>
    <row r="354" spans="1:8" ht="12.75" customHeight="1">
      <c r="A354" s="22">
        <v>42222</v>
      </c>
      <c r="B354" s="22"/>
      <c r="C354" s="26">
        <f>ROUND(602.790522298867,3)</f>
        <v>602.791</v>
      </c>
      <c r="D354" s="26">
        <f>F354</f>
        <v>632.225</v>
      </c>
      <c r="E354" s="26">
        <f>F354</f>
        <v>632.225</v>
      </c>
      <c r="F354" s="26">
        <f>ROUND(632.225,3)</f>
        <v>632.225</v>
      </c>
      <c r="G354" s="24"/>
      <c r="H354" s="36"/>
    </row>
    <row r="355" spans="1:8" ht="12.75" customHeight="1">
      <c r="A355" s="22">
        <v>42313</v>
      </c>
      <c r="B355" s="22"/>
      <c r="C355" s="26">
        <f>ROUND(602.790522298867,3)</f>
        <v>602.791</v>
      </c>
      <c r="D355" s="26">
        <f>F355</f>
        <v>643.954</v>
      </c>
      <c r="E355" s="26">
        <f>F355</f>
        <v>643.954</v>
      </c>
      <c r="F355" s="26">
        <f>ROUND(643.954,3)</f>
        <v>643.954</v>
      </c>
      <c r="G355" s="24"/>
      <c r="H355" s="36"/>
    </row>
    <row r="356" spans="1:8" ht="12.75" customHeight="1">
      <c r="A356" s="22" t="s">
        <v>91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41985</v>
      </c>
      <c r="B357" s="22"/>
      <c r="C357" s="24">
        <f>ROUND(20989.58,2)</f>
        <v>20989.58</v>
      </c>
      <c r="D357" s="24">
        <f>F357</f>
        <v>21080.98</v>
      </c>
      <c r="E357" s="24">
        <f>F357</f>
        <v>21080.98</v>
      </c>
      <c r="F357" s="24">
        <f>ROUND(21080.98,2)</f>
        <v>21080.98</v>
      </c>
      <c r="G357" s="24"/>
      <c r="H357" s="36"/>
    </row>
    <row r="358" spans="1:8" ht="12.75" customHeight="1">
      <c r="A358" s="22">
        <v>42079</v>
      </c>
      <c r="B358" s="22"/>
      <c r="C358" s="24">
        <f>ROUND(20989.58,2)</f>
        <v>20989.58</v>
      </c>
      <c r="D358" s="24">
        <f>F358</f>
        <v>21389.5</v>
      </c>
      <c r="E358" s="24">
        <f>F358</f>
        <v>21389.5</v>
      </c>
      <c r="F358" s="24">
        <f>ROUND(21389.5,2)</f>
        <v>21389.5</v>
      </c>
      <c r="G358" s="24"/>
      <c r="H358" s="36"/>
    </row>
    <row r="359" spans="1:8" ht="12.75" customHeight="1">
      <c r="A359" s="22">
        <v>42167</v>
      </c>
      <c r="B359" s="22"/>
      <c r="C359" s="24">
        <f>ROUND(20989.58,2)</f>
        <v>20989.58</v>
      </c>
      <c r="D359" s="24">
        <f>F359</f>
        <v>21689.11</v>
      </c>
      <c r="E359" s="24">
        <f>F359</f>
        <v>21689.11</v>
      </c>
      <c r="F359" s="24">
        <f>ROUND(21689.11,2)</f>
        <v>21689.11</v>
      </c>
      <c r="G359" s="24"/>
      <c r="H359" s="36"/>
    </row>
    <row r="360" spans="1:8" ht="12.75" customHeight="1">
      <c r="A360" s="22" t="s">
        <v>92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41962</v>
      </c>
      <c r="B361" s="22"/>
      <c r="C361" s="26">
        <f>ROUND(6.092,3)</f>
        <v>6.092</v>
      </c>
      <c r="D361" s="26">
        <f>ROUND(6.16,3)</f>
        <v>6.16</v>
      </c>
      <c r="E361" s="26">
        <f>ROUND(6.06,3)</f>
        <v>6.06</v>
      </c>
      <c r="F361" s="26">
        <f>ROUND(6.11,3)</f>
        <v>6.11</v>
      </c>
      <c r="G361" s="24"/>
      <c r="H361" s="36"/>
    </row>
    <row r="362" spans="1:8" ht="12.75" customHeight="1">
      <c r="A362" s="22">
        <v>41990</v>
      </c>
      <c r="B362" s="22"/>
      <c r="C362" s="26">
        <f>ROUND(6.092,3)</f>
        <v>6.092</v>
      </c>
      <c r="D362" s="26">
        <f>ROUND(6.24,3)</f>
        <v>6.24</v>
      </c>
      <c r="E362" s="26">
        <f>ROUND(6.14,3)</f>
        <v>6.14</v>
      </c>
      <c r="F362" s="26">
        <f>ROUND(6.19,3)</f>
        <v>6.19</v>
      </c>
      <c r="G362" s="24"/>
      <c r="H362" s="36"/>
    </row>
    <row r="363" spans="1:8" ht="12.75" customHeight="1">
      <c r="A363" s="22">
        <v>42025</v>
      </c>
      <c r="B363" s="22"/>
      <c r="C363" s="26">
        <f>ROUND(6.092,3)</f>
        <v>6.092</v>
      </c>
      <c r="D363" s="26">
        <f>ROUND(6.29,3)</f>
        <v>6.29</v>
      </c>
      <c r="E363" s="26">
        <f>ROUND(6.19,3)</f>
        <v>6.19</v>
      </c>
      <c r="F363" s="26">
        <f>ROUND(6.24,3)</f>
        <v>6.24</v>
      </c>
      <c r="G363" s="24"/>
      <c r="H363" s="36"/>
    </row>
    <row r="364" spans="1:8" ht="12.75" customHeight="1">
      <c r="A364" s="22">
        <v>42053</v>
      </c>
      <c r="B364" s="22"/>
      <c r="C364" s="26">
        <f>ROUND(6.092,3)</f>
        <v>6.092</v>
      </c>
      <c r="D364" s="26">
        <f>ROUND(6.37,3)</f>
        <v>6.37</v>
      </c>
      <c r="E364" s="26">
        <f>ROUND(6.27,3)</f>
        <v>6.27</v>
      </c>
      <c r="F364" s="26">
        <f>ROUND(6.32,3)</f>
        <v>6.32</v>
      </c>
      <c r="G364" s="24"/>
      <c r="H364" s="36"/>
    </row>
    <row r="365" spans="1:8" ht="12.75" customHeight="1">
      <c r="A365" s="22">
        <v>42081</v>
      </c>
      <c r="B365" s="22"/>
      <c r="C365" s="26">
        <f>ROUND(6.092,3)</f>
        <v>6.092</v>
      </c>
      <c r="D365" s="26">
        <f>ROUND(6.43,3)</f>
        <v>6.43</v>
      </c>
      <c r="E365" s="26">
        <f>ROUND(6.33,3)</f>
        <v>6.33</v>
      </c>
      <c r="F365" s="26">
        <f>ROUND(6.38,3)</f>
        <v>6.38</v>
      </c>
      <c r="G365" s="24"/>
      <c r="H365" s="36"/>
    </row>
    <row r="366" spans="1:8" ht="12.75" customHeight="1">
      <c r="A366" s="22">
        <v>42109</v>
      </c>
      <c r="B366" s="22"/>
      <c r="C366" s="26">
        <f>ROUND(6.092,3)</f>
        <v>6.092</v>
      </c>
      <c r="D366" s="26">
        <f>ROUND(6.5,3)</f>
        <v>6.5</v>
      </c>
      <c r="E366" s="26">
        <f>ROUND(6.4,3)</f>
        <v>6.4</v>
      </c>
      <c r="F366" s="26">
        <f>ROUND(6.45,3)</f>
        <v>6.45</v>
      </c>
      <c r="G366" s="24"/>
      <c r="H366" s="36"/>
    </row>
    <row r="367" spans="1:8" ht="12.75" customHeight="1">
      <c r="A367" s="22">
        <v>42172</v>
      </c>
      <c r="B367" s="22"/>
      <c r="C367" s="26">
        <f>ROUND(6.092,3)</f>
        <v>6.092</v>
      </c>
      <c r="D367" s="26">
        <f>ROUND(6.64,3)</f>
        <v>6.64</v>
      </c>
      <c r="E367" s="26">
        <f>ROUND(6.54,3)</f>
        <v>6.54</v>
      </c>
      <c r="F367" s="26">
        <f>ROUND(6.59,3)</f>
        <v>6.59</v>
      </c>
      <c r="G367" s="24"/>
      <c r="H367" s="36"/>
    </row>
    <row r="368" spans="1:8" ht="12.75" customHeight="1">
      <c r="A368" s="22">
        <v>42263</v>
      </c>
      <c r="B368" s="22"/>
      <c r="C368" s="26">
        <f>ROUND(6.092,3)</f>
        <v>6.092</v>
      </c>
      <c r="D368" s="26">
        <f>ROUND(6.83,3)</f>
        <v>6.83</v>
      </c>
      <c r="E368" s="26">
        <f>ROUND(6.73,3)</f>
        <v>6.73</v>
      </c>
      <c r="F368" s="26">
        <f>ROUND(6.78,3)</f>
        <v>6.78</v>
      </c>
      <c r="G368" s="24"/>
      <c r="H368" s="36"/>
    </row>
    <row r="369" spans="1:8" ht="12.75" customHeight="1">
      <c r="A369" s="22">
        <v>42353</v>
      </c>
      <c r="B369" s="22"/>
      <c r="C369" s="26">
        <f>ROUND(6.092,3)</f>
        <v>6.092</v>
      </c>
      <c r="D369" s="26">
        <f>ROUND(6.97,3)</f>
        <v>6.97</v>
      </c>
      <c r="E369" s="26">
        <f>ROUND(6.87,3)</f>
        <v>6.87</v>
      </c>
      <c r="F369" s="26">
        <f>ROUND(6.92,3)</f>
        <v>6.92</v>
      </c>
      <c r="G369" s="24"/>
      <c r="H369" s="36"/>
    </row>
    <row r="370" spans="1:8" ht="12.75" customHeight="1">
      <c r="A370" s="22">
        <v>42445</v>
      </c>
      <c r="B370" s="22"/>
      <c r="C370" s="26">
        <f>ROUND(6.092,3)</f>
        <v>6.092</v>
      </c>
      <c r="D370" s="26">
        <f>ROUND(7.13,3)</f>
        <v>7.13</v>
      </c>
      <c r="E370" s="26">
        <f>ROUND(7.03,3)</f>
        <v>7.03</v>
      </c>
      <c r="F370" s="26">
        <f>ROUND(7.08,3)</f>
        <v>7.08</v>
      </c>
      <c r="G370" s="24"/>
      <c r="H370" s="36"/>
    </row>
    <row r="371" spans="1:8" ht="12.75" customHeight="1">
      <c r="A371" s="22">
        <v>42536</v>
      </c>
      <c r="B371" s="22"/>
      <c r="C371" s="26">
        <f>ROUND(6.092,3)</f>
        <v>6.092</v>
      </c>
      <c r="D371" s="26">
        <f>ROUND(7.26,3)</f>
        <v>7.26</v>
      </c>
      <c r="E371" s="26">
        <f>ROUND(7.16,3)</f>
        <v>7.16</v>
      </c>
      <c r="F371" s="26">
        <f>ROUND(7.21,3)</f>
        <v>7.21</v>
      </c>
      <c r="G371" s="24"/>
      <c r="H371" s="36"/>
    </row>
    <row r="372" spans="1:8" ht="12.75" customHeight="1">
      <c r="A372" s="22">
        <v>42634</v>
      </c>
      <c r="B372" s="22"/>
      <c r="C372" s="26">
        <f>ROUND(6.092,3)</f>
        <v>6.092</v>
      </c>
      <c r="D372" s="26">
        <f>ROUND(7.37,3)</f>
        <v>7.37</v>
      </c>
      <c r="E372" s="26">
        <f>ROUND(7.27,3)</f>
        <v>7.27</v>
      </c>
      <c r="F372" s="26">
        <f>ROUND(7.32,3)</f>
        <v>7.32</v>
      </c>
      <c r="G372" s="24"/>
      <c r="H372" s="36"/>
    </row>
    <row r="373" spans="1:8" ht="12.75" customHeight="1">
      <c r="A373" s="22" t="s">
        <v>93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42040</v>
      </c>
      <c r="B374" s="22"/>
      <c r="C374" s="26">
        <f>ROUND(474.776,3)</f>
        <v>474.776</v>
      </c>
      <c r="D374" s="26">
        <f>F374</f>
        <v>481.645</v>
      </c>
      <c r="E374" s="26">
        <f>F374</f>
        <v>481.645</v>
      </c>
      <c r="F374" s="26">
        <f>ROUND(481.645,3)</f>
        <v>481.645</v>
      </c>
      <c r="G374" s="24"/>
      <c r="H374" s="36"/>
    </row>
    <row r="375" spans="1:8" ht="12.75" customHeight="1">
      <c r="A375" s="22">
        <v>42131</v>
      </c>
      <c r="B375" s="22"/>
      <c r="C375" s="26">
        <f>ROUND(474.776,3)</f>
        <v>474.776</v>
      </c>
      <c r="D375" s="26">
        <f>F375</f>
        <v>489.546</v>
      </c>
      <c r="E375" s="26">
        <f>F375</f>
        <v>489.546</v>
      </c>
      <c r="F375" s="26">
        <f>ROUND(489.546,3)</f>
        <v>489.546</v>
      </c>
      <c r="G375" s="24"/>
      <c r="H375" s="36"/>
    </row>
    <row r="376" spans="1:8" ht="12.75" customHeight="1">
      <c r="A376" s="22">
        <v>42222</v>
      </c>
      <c r="B376" s="22"/>
      <c r="C376" s="26">
        <f>ROUND(474.776,3)</f>
        <v>474.776</v>
      </c>
      <c r="D376" s="26">
        <f>F376</f>
        <v>497.923</v>
      </c>
      <c r="E376" s="26">
        <f>F376</f>
        <v>497.923</v>
      </c>
      <c r="F376" s="26">
        <f>ROUND(497.923,3)</f>
        <v>497.923</v>
      </c>
      <c r="G376" s="24"/>
      <c r="H376" s="36"/>
    </row>
    <row r="377" spans="1:8" ht="12.75" customHeight="1" thickBot="1">
      <c r="A377" s="32">
        <v>42313</v>
      </c>
      <c r="B377" s="32"/>
      <c r="C377" s="33">
        <f>ROUND(474.776,3)</f>
        <v>474.776</v>
      </c>
      <c r="D377" s="33">
        <f>F377</f>
        <v>507.055</v>
      </c>
      <c r="E377" s="33">
        <f>F377</f>
        <v>507.055</v>
      </c>
      <c r="F377" s="33">
        <f>ROUND(507.055,3)</f>
        <v>507.055</v>
      </c>
      <c r="G377" s="34"/>
      <c r="H377" s="37"/>
    </row>
  </sheetData>
  <sheetProtection/>
  <mergeCells count="376"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2014-11-11T15:51:36Z</dcterms:modified>
  <cp:category/>
  <cp:version/>
  <cp:contentType/>
  <cp:contentStatus/>
</cp:coreProperties>
</file>